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1"/>
  </bookViews>
  <sheets>
    <sheet name="Plantilla Presupuesto" sheetId="1" r:id="rId1"/>
    <sheet name="Plantilla Ejecución " sheetId="2" r:id="rId2"/>
  </sheets>
  <definedNames>
    <definedName name="_xlnm.Print_Area" localSheetId="1">'Plantilla Ejecución '!$A$1:$O$105</definedName>
    <definedName name="_xlnm.Print_Area" localSheetId="0">'Plantilla Presupuesto'!$A$1:$D$103</definedName>
  </definedNames>
  <calcPr fullCalcOnLoad="1"/>
</workbook>
</file>

<file path=xl/sharedStrings.xml><?xml version="1.0" encoding="utf-8"?>
<sst xmlns="http://schemas.openxmlformats.org/spreadsheetml/2006/main" count="185" uniqueCount="106">
  <si>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</si>
  <si>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</si>
  <si>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</si>
  <si>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</si>
  <si>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</si>
  <si>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</si>
  <si>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</si>
  <si>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</si>
  <si>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</si>
  <si>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</si>
  <si>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</si>
  <si>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</si>
  <si>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</si>
  <si>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</si>
  <si>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</si>
  <si>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</si>
  <si>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</si>
  <si>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</si>
  <si>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</si>
  <si>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</si>
  <si>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</si>
  <si>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</si>
  <si>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</si>
  <si>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</si>
  <si>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</si>
  <si>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</si>
  <si>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</si>
  <si>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</si>
  <si>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</si>
  <si>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</si>
  <si>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</si>
  <si>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</si>
  <si>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</si>
  <si>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</si>
  <si>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</si>
  <si>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</si>
  <si>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</si>
  <si>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</si>
  <si>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</si>
  <si>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</si>
  <si>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</si>
  <si>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</si>
  <si>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</si>
  <si>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</si>
  <si>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</si>
  <si>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</si>
  <si>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</si>
  <si>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</si>
  <si>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</si>
  <si>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</si>
  <si>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</si>
  <si>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</si>
  <si>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</si>
  <si>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</si>
  <si>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</si>
  <si>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</si>
  <si>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</si>
  <si>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</si>
  <si>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</si>
  <si>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</si>
  <si>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</si>
  <si>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</si>
  <si>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</si>
  <si>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</si>
  <si>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</si>
  <si>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</si>
  <si>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</si>
  <si>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</si>
  <si>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</si>
  <si>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</si>
  <si>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</si>
  <si>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</si>
  <si>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</si>
  <si>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</si>
  <si>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</si>
  <si>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</si>
  <si>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</si>
  <si>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</si>
  <si>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</si>
  <si>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</si>
  <si>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</si>
  <si>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</si>
  <si>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</si>
  <si>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</si>
  <si>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</si>
  <si>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</si>
  <si>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</si>
  <si>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</si>
  <si>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</si>
  <si>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</si>
  <si>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</si>
  <si>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</si>
  <si>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</si>
  <si>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</si>
  <si>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</si>
  <si>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</si>
  <si>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</si>
  <si>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</si>
  <si>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</si>
  <si>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</si>
  <si>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</si>
  <si>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Fuente: [10]</t>
  </si>
  <si>
    <t>Encargada Departamento Administrativo y Financiero</t>
  </si>
  <si>
    <t>total</t>
  </si>
  <si>
    <t>Año 2021</t>
  </si>
  <si>
    <t>Gabriela Calderón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</si>
</sst>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170" fontId="41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170" fontId="4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70" fontId="0" fillId="0" borderId="0" xfId="0" applyNumberFormat="1" applyAlignment="1">
      <alignment vertical="center" wrapText="1"/>
    </xf>
    <xf numFmtId="17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2" fillId="0" borderId="0" xfId="0" applyFont="1" applyAlignment="1">
      <alignment/>
    </xf>
    <xf numFmtId="0" fontId="41" fillId="33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170" fontId="41" fillId="34" borderId="11" xfId="0" applyNumberFormat="1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170" fontId="41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1" fillId="0" borderId="10" xfId="47" applyFont="1" applyBorder="1" applyAlignment="1">
      <alignment horizontal="left" vertical="center" wrapText="1"/>
    </xf>
    <xf numFmtId="43" fontId="41" fillId="0" borderId="0" xfId="47" applyFont="1" applyAlignment="1">
      <alignment vertical="center" wrapText="1"/>
    </xf>
    <xf numFmtId="43" fontId="0" fillId="0" borderId="0" xfId="47" applyFont="1" applyAlignment="1">
      <alignment/>
    </xf>
    <xf numFmtId="43" fontId="41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43" fontId="41" fillId="0" borderId="0" xfId="0" applyNumberFormat="1" applyFont="1" applyAlignment="1">
      <alignment/>
    </xf>
    <xf numFmtId="43" fontId="2" fillId="0" borderId="0" xfId="47" applyFont="1" applyFill="1" applyAlignment="1">
      <alignment/>
    </xf>
    <xf numFmtId="170" fontId="3" fillId="0" borderId="0" xfId="47" applyNumberFormat="1" applyFont="1" applyFill="1" applyBorder="1" applyAlignment="1">
      <alignment horizontal="right"/>
    </xf>
    <xf numFmtId="43" fontId="4" fillId="0" borderId="0" xfId="47" applyFont="1" applyFill="1" applyBorder="1" applyAlignment="1">
      <alignment horizontal="right"/>
    </xf>
    <xf numFmtId="170" fontId="3" fillId="0" borderId="0" xfId="47" applyNumberFormat="1" applyFont="1" applyFill="1" applyAlignment="1">
      <alignment/>
    </xf>
    <xf numFmtId="43" fontId="6" fillId="35" borderId="0" xfId="47" applyFont="1" applyFill="1" applyAlignment="1">
      <alignment/>
    </xf>
    <xf numFmtId="43" fontId="0" fillId="0" borderId="0" xfId="0" applyNumberFormat="1" applyAlignment="1">
      <alignment vertical="center" wrapText="1"/>
    </xf>
    <xf numFmtId="43" fontId="0" fillId="0" borderId="0" xfId="0" applyNumberFormat="1" applyAlignment="1">
      <alignment wrapText="1"/>
    </xf>
    <xf numFmtId="43" fontId="0" fillId="0" borderId="0" xfId="47" applyNumberFormat="1" applyFont="1" applyAlignment="1">
      <alignment/>
    </xf>
    <xf numFmtId="43" fontId="0" fillId="0" borderId="0" xfId="47" applyFont="1" applyAlignment="1">
      <alignment/>
    </xf>
    <xf numFmtId="43" fontId="41" fillId="0" borderId="0" xfId="47" applyFont="1" applyAlignment="1">
      <alignment wrapText="1"/>
    </xf>
    <xf numFmtId="43" fontId="0" fillId="0" borderId="0" xfId="47" applyFont="1" applyAlignment="1">
      <alignment/>
    </xf>
    <xf numFmtId="17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/>
    </xf>
    <xf numFmtId="43" fontId="0" fillId="0" borderId="0" xfId="47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25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43" fontId="5" fillId="0" borderId="12" xfId="47" applyFont="1" applyFill="1" applyBorder="1" applyAlignment="1">
      <alignment horizontal="center"/>
    </xf>
    <xf numFmtId="43" fontId="5" fillId="0" borderId="0" xfId="47" applyFont="1" applyFill="1" applyBorder="1" applyAlignment="1">
      <alignment horizontal="center"/>
    </xf>
    <xf numFmtId="43" fontId="5" fillId="0" borderId="0" xfId="47" applyFont="1" applyFill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76200</xdr:rowOff>
    </xdr:from>
    <xdr:to>
      <xdr:col>1</xdr:col>
      <xdr:colOff>1047750</xdr:colOff>
      <xdr:row>7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76200"/>
          <a:ext cx="6115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5429250</xdr:colOff>
      <xdr:row>93</xdr:row>
      <xdr:rowOff>38100</xdr:rowOff>
    </xdr:from>
    <xdr:to>
      <xdr:col>1</xdr:col>
      <xdr:colOff>742950</xdr:colOff>
      <xdr:row>101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815465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133350</xdr:rowOff>
    </xdr:from>
    <xdr:to>
      <xdr:col>9</xdr:col>
      <xdr:colOff>342900</xdr:colOff>
      <xdr:row>6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33350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03"/>
  <sheetViews>
    <sheetView showGridLines="0" zoomScalePageLayoutView="0" workbookViewId="0" topLeftCell="A94">
      <selection activeCell="B61" sqref="B61"/>
    </sheetView>
  </sheetViews>
  <sheetFormatPr defaultColWidth="9.140625" defaultRowHeight="15"/>
  <cols>
    <col min="1" max="1" width="94.7109375" style="0" customWidth="1"/>
    <col min="2" max="2" width="19.00390625" style="0" bestFit="1" customWidth="1"/>
    <col min="3" max="3" width="15.00390625" style="0" customWidth="1"/>
    <col min="4" max="4" width="11.57421875" style="0" bestFit="1" customWidth="1"/>
  </cols>
  <sheetData>
    <row r="6" spans="1:5" ht="18.75">
      <c r="A6" s="48"/>
      <c r="B6" s="48"/>
      <c r="C6" s="48"/>
      <c r="E6" s="9" t="s">
        <v>38</v>
      </c>
    </row>
    <row r="7" ht="15">
      <c r="E7" s="16" t="s">
        <v>96</v>
      </c>
    </row>
    <row r="8" spans="1:5" ht="18.75">
      <c r="A8" s="48">
        <v>2021</v>
      </c>
      <c r="B8" s="48"/>
      <c r="C8" s="48"/>
      <c r="E8" s="16" t="s">
        <v>97</v>
      </c>
    </row>
    <row r="9" spans="1:5" ht="18.75">
      <c r="A9" s="50" t="s">
        <v>99</v>
      </c>
      <c r="B9" s="50"/>
      <c r="C9" s="50"/>
      <c r="E9" s="9" t="s">
        <v>93</v>
      </c>
    </row>
    <row r="10" spans="1:5" ht="15">
      <c r="A10" s="49"/>
      <c r="B10" s="49"/>
      <c r="C10" s="49"/>
      <c r="E10" s="16" t="s">
        <v>94</v>
      </c>
    </row>
    <row r="11" ht="15">
      <c r="E11" s="16" t="s">
        <v>95</v>
      </c>
    </row>
    <row r="12" spans="1:3" ht="31.5">
      <c r="A12" s="13" t="s">
        <v>0</v>
      </c>
      <c r="B12" s="14" t="s">
        <v>36</v>
      </c>
      <c r="C12" s="14" t="s">
        <v>37</v>
      </c>
    </row>
    <row r="13" spans="1:3" ht="15">
      <c r="A13" s="1" t="s">
        <v>1</v>
      </c>
      <c r="B13" s="17"/>
      <c r="C13" s="17"/>
    </row>
    <row r="14" spans="1:3" ht="15">
      <c r="A14" s="3" t="s">
        <v>2</v>
      </c>
      <c r="B14" s="18">
        <f>+B15+B16+B17+B18+B19</f>
        <v>45974298</v>
      </c>
      <c r="C14" s="20"/>
    </row>
    <row r="15" spans="1:3" ht="15">
      <c r="A15" s="8" t="s">
        <v>3</v>
      </c>
      <c r="B15" s="35">
        <f>32590200+450000+2715850+120000</f>
        <v>35876050</v>
      </c>
      <c r="C15" s="6"/>
    </row>
    <row r="16" spans="1:2" ht="15">
      <c r="A16" s="8" t="s">
        <v>4</v>
      </c>
      <c r="B16" s="35">
        <v>5397000</v>
      </c>
    </row>
    <row r="17" spans="1:2" ht="15">
      <c r="A17" s="8" t="s">
        <v>39</v>
      </c>
      <c r="B17" s="35">
        <v>50000</v>
      </c>
    </row>
    <row r="18" spans="1:2" ht="15">
      <c r="A18" s="8" t="s">
        <v>5</v>
      </c>
      <c r="B18" s="35">
        <v>40000</v>
      </c>
    </row>
    <row r="19" spans="1:2" ht="15">
      <c r="A19" s="8" t="s">
        <v>6</v>
      </c>
      <c r="B19" s="35">
        <f>2033217+221526+2356505</f>
        <v>4611248</v>
      </c>
    </row>
    <row r="20" spans="1:2" ht="15">
      <c r="A20" s="3" t="s">
        <v>7</v>
      </c>
      <c r="B20" s="4">
        <f>+B21+B22+B23+B24+B25+B26+B27+B28+B29</f>
        <v>18936581</v>
      </c>
    </row>
    <row r="21" spans="1:2" ht="15">
      <c r="A21" s="8" t="s">
        <v>8</v>
      </c>
      <c r="B21" s="35">
        <f>24000+1380000+100000+72000+780000+8400+36000</f>
        <v>2400400</v>
      </c>
    </row>
    <row r="22" spans="1:2" ht="15">
      <c r="A22" s="8" t="s">
        <v>9</v>
      </c>
      <c r="B22" s="35">
        <f>499999+8000</f>
        <v>507999</v>
      </c>
    </row>
    <row r="23" spans="1:2" ht="15">
      <c r="A23" s="8" t="s">
        <v>10</v>
      </c>
      <c r="B23" s="35">
        <f>30000+800000</f>
        <v>830000</v>
      </c>
    </row>
    <row r="24" spans="1:2" ht="18" customHeight="1">
      <c r="A24" s="8" t="s">
        <v>11</v>
      </c>
      <c r="B24" s="35">
        <v>997500</v>
      </c>
    </row>
    <row r="25" spans="1:2" ht="15">
      <c r="A25" s="8" t="s">
        <v>12</v>
      </c>
      <c r="B25" s="35">
        <f>6587137+50000</f>
        <v>6637137</v>
      </c>
    </row>
    <row r="26" spans="1:2" ht="15">
      <c r="A26" s="8" t="s">
        <v>13</v>
      </c>
      <c r="B26" s="35">
        <f>240000+2371945</f>
        <v>2611945</v>
      </c>
    </row>
    <row r="27" spans="1:2" ht="15">
      <c r="A27" s="8" t="s">
        <v>14</v>
      </c>
      <c r="B27" s="35">
        <f>75000+305000</f>
        <v>380000</v>
      </c>
    </row>
    <row r="28" spans="1:2" ht="15">
      <c r="A28" s="8" t="s">
        <v>15</v>
      </c>
      <c r="B28" s="35">
        <f>6000+86000+755000+2742600</f>
        <v>3589600</v>
      </c>
    </row>
    <row r="29" spans="1:2" ht="15">
      <c r="A29" s="8" t="s">
        <v>40</v>
      </c>
      <c r="B29" s="6">
        <v>982000</v>
      </c>
    </row>
    <row r="30" spans="1:2" ht="15">
      <c r="A30" s="3" t="s">
        <v>16</v>
      </c>
      <c r="B30" s="4">
        <f>+B31+B32+B33+B34+B35+B36+B37+B39</f>
        <v>4726500</v>
      </c>
    </row>
    <row r="31" spans="1:2" ht="15">
      <c r="A31" s="8" t="s">
        <v>17</v>
      </c>
      <c r="B31" s="35">
        <f>131697+80000</f>
        <v>211697</v>
      </c>
    </row>
    <row r="32" spans="1:2" ht="15">
      <c r="A32" s="8" t="s">
        <v>18</v>
      </c>
      <c r="B32" s="35">
        <f>12000+53500</f>
        <v>65500</v>
      </c>
    </row>
    <row r="33" spans="1:2" ht="15">
      <c r="A33" s="8" t="s">
        <v>19</v>
      </c>
      <c r="B33" s="35">
        <f>67968+561050+40000+27000</f>
        <v>696018</v>
      </c>
    </row>
    <row r="34" spans="1:2" ht="15">
      <c r="A34" s="8" t="s">
        <v>20</v>
      </c>
      <c r="B34" s="35">
        <v>6000</v>
      </c>
    </row>
    <row r="35" spans="1:2" ht="15">
      <c r="A35" s="8" t="s">
        <v>21</v>
      </c>
      <c r="B35" s="35">
        <f>125000+46660</f>
        <v>171660</v>
      </c>
    </row>
    <row r="36" spans="1:2" ht="15">
      <c r="A36" s="8" t="s">
        <v>22</v>
      </c>
      <c r="B36" s="35">
        <v>19420</v>
      </c>
    </row>
    <row r="37" spans="1:2" ht="15">
      <c r="A37" s="8" t="s">
        <v>23</v>
      </c>
      <c r="B37" s="35">
        <f>1855000+35600</f>
        <v>1890600</v>
      </c>
    </row>
    <row r="38" spans="1:2" ht="15">
      <c r="A38" s="8" t="s">
        <v>41</v>
      </c>
      <c r="B38" s="36"/>
    </row>
    <row r="39" spans="1:2" ht="15">
      <c r="A39" s="8" t="s">
        <v>24</v>
      </c>
      <c r="B39" s="35">
        <f>100000+301805+435000+24800+20000+784000</f>
        <v>1665605</v>
      </c>
    </row>
    <row r="40" spans="1:2" ht="15">
      <c r="A40" s="3" t="s">
        <v>25</v>
      </c>
      <c r="B40" s="4"/>
    </row>
    <row r="41" spans="1:2" ht="15">
      <c r="A41" s="8" t="s">
        <v>26</v>
      </c>
      <c r="B41" s="6"/>
    </row>
    <row r="42" spans="1:2" ht="15">
      <c r="A42" s="8" t="s">
        <v>42</v>
      </c>
      <c r="B42" s="6"/>
    </row>
    <row r="43" spans="1:2" ht="15">
      <c r="A43" s="8" t="s">
        <v>43</v>
      </c>
      <c r="B43" s="6"/>
    </row>
    <row r="44" spans="1:2" ht="15">
      <c r="A44" s="8" t="s">
        <v>44</v>
      </c>
      <c r="B44" s="6"/>
    </row>
    <row r="45" spans="1:2" ht="15">
      <c r="A45" s="8" t="s">
        <v>45</v>
      </c>
      <c r="B45" s="6"/>
    </row>
    <row r="46" spans="1:2" ht="15">
      <c r="A46" s="8" t="s">
        <v>27</v>
      </c>
      <c r="B46" s="6"/>
    </row>
    <row r="47" spans="1:2" ht="15">
      <c r="A47" s="8" t="s">
        <v>46</v>
      </c>
      <c r="B47" s="6"/>
    </row>
    <row r="48" spans="1:2" ht="15">
      <c r="A48" s="3" t="s">
        <v>47</v>
      </c>
      <c r="B48" s="4"/>
    </row>
    <row r="49" spans="1:2" ht="15">
      <c r="A49" s="8" t="s">
        <v>48</v>
      </c>
      <c r="B49" s="6"/>
    </row>
    <row r="50" spans="1:2" ht="15">
      <c r="A50" s="8" t="s">
        <v>49</v>
      </c>
      <c r="B50" s="6"/>
    </row>
    <row r="51" spans="1:2" ht="15">
      <c r="A51" s="8" t="s">
        <v>50</v>
      </c>
      <c r="B51" s="6"/>
    </row>
    <row r="52" spans="1:2" ht="15">
      <c r="A52" s="8" t="s">
        <v>51</v>
      </c>
      <c r="B52" s="6"/>
    </row>
    <row r="53" spans="1:2" ht="15">
      <c r="A53" s="8" t="s">
        <v>52</v>
      </c>
      <c r="B53" s="6"/>
    </row>
    <row r="54" spans="1:2" ht="15">
      <c r="A54" s="8" t="s">
        <v>53</v>
      </c>
      <c r="B54" s="6"/>
    </row>
    <row r="55" spans="1:2" ht="15">
      <c r="A55" s="8" t="s">
        <v>54</v>
      </c>
      <c r="B55" s="6"/>
    </row>
    <row r="56" spans="1:2" ht="15">
      <c r="A56" s="3" t="s">
        <v>28</v>
      </c>
      <c r="B56" s="4">
        <f>+B57+B58+B64</f>
        <v>444000</v>
      </c>
    </row>
    <row r="57" spans="1:2" ht="15">
      <c r="A57" s="8" t="s">
        <v>29</v>
      </c>
      <c r="B57" s="35">
        <f>250000+7000</f>
        <v>257000</v>
      </c>
    </row>
    <row r="58" spans="1:2" ht="15">
      <c r="A58" s="8" t="s">
        <v>30</v>
      </c>
      <c r="B58" s="35">
        <v>0</v>
      </c>
    </row>
    <row r="59" spans="1:2" ht="15">
      <c r="A59" s="8" t="s">
        <v>31</v>
      </c>
      <c r="B59" s="35"/>
    </row>
    <row r="60" spans="1:2" ht="15">
      <c r="A60" s="8" t="s">
        <v>32</v>
      </c>
      <c r="B60" s="35"/>
    </row>
    <row r="61" spans="1:2" ht="15">
      <c r="A61" s="8" t="s">
        <v>33</v>
      </c>
      <c r="B61" s="35"/>
    </row>
    <row r="62" spans="1:2" ht="15">
      <c r="A62" s="8" t="s">
        <v>55</v>
      </c>
      <c r="B62" s="35"/>
    </row>
    <row r="63" spans="1:2" ht="15">
      <c r="A63" s="8" t="s">
        <v>56</v>
      </c>
      <c r="B63" s="35"/>
    </row>
    <row r="64" spans="1:2" ht="15">
      <c r="A64" s="8" t="s">
        <v>34</v>
      </c>
      <c r="B64" s="35">
        <v>187000</v>
      </c>
    </row>
    <row r="65" spans="1:2" ht="15">
      <c r="A65" s="8" t="s">
        <v>57</v>
      </c>
      <c r="B65" s="6"/>
    </row>
    <row r="66" spans="1:2" ht="15">
      <c r="A66" s="3" t="s">
        <v>58</v>
      </c>
      <c r="B66" s="4"/>
    </row>
    <row r="67" spans="1:2" ht="15">
      <c r="A67" s="8" t="s">
        <v>59</v>
      </c>
      <c r="B67" s="6"/>
    </row>
    <row r="68" spans="1:2" ht="15">
      <c r="A68" s="8" t="s">
        <v>60</v>
      </c>
      <c r="B68" s="6"/>
    </row>
    <row r="69" spans="1:2" ht="15">
      <c r="A69" s="8" t="s">
        <v>61</v>
      </c>
      <c r="B69" s="6"/>
    </row>
    <row r="70" spans="1:2" ht="15">
      <c r="A70" s="8" t="s">
        <v>62</v>
      </c>
      <c r="B70" s="6"/>
    </row>
    <row r="71" spans="1:2" ht="15">
      <c r="A71" s="3" t="s">
        <v>63</v>
      </c>
      <c r="B71" s="4"/>
    </row>
    <row r="72" spans="1:2" ht="15">
      <c r="A72" s="8" t="s">
        <v>64</v>
      </c>
      <c r="B72" s="6"/>
    </row>
    <row r="73" spans="1:2" ht="15">
      <c r="A73" s="8" t="s">
        <v>65</v>
      </c>
      <c r="B73" s="6"/>
    </row>
    <row r="74" spans="1:2" ht="15">
      <c r="A74" s="3" t="s">
        <v>66</v>
      </c>
      <c r="B74" s="4"/>
    </row>
    <row r="75" spans="1:2" ht="15">
      <c r="A75" s="8" t="s">
        <v>67</v>
      </c>
      <c r="B75" s="6"/>
    </row>
    <row r="76" spans="1:2" ht="15">
      <c r="A76" s="8" t="s">
        <v>68</v>
      </c>
      <c r="B76" s="6"/>
    </row>
    <row r="77" spans="1:2" ht="15">
      <c r="A77" s="8" t="s">
        <v>69</v>
      </c>
      <c r="B77" s="6"/>
    </row>
    <row r="78" spans="1:3" ht="15">
      <c r="A78" s="10" t="s">
        <v>35</v>
      </c>
      <c r="B78" s="7">
        <f>+B56+B30+B20+B14</f>
        <v>70081379</v>
      </c>
      <c r="C78" s="7"/>
    </row>
    <row r="79" spans="1:2" ht="15">
      <c r="A79" s="5"/>
      <c r="B79" s="4"/>
    </row>
    <row r="80" spans="1:2" ht="15">
      <c r="A80" s="1" t="s">
        <v>70</v>
      </c>
      <c r="B80" s="2"/>
    </row>
    <row r="81" spans="1:2" ht="15">
      <c r="A81" s="3" t="s">
        <v>71</v>
      </c>
      <c r="B81" s="4"/>
    </row>
    <row r="82" spans="1:2" ht="15">
      <c r="A82" s="8" t="s">
        <v>72</v>
      </c>
      <c r="B82" s="6"/>
    </row>
    <row r="83" spans="1:2" ht="15">
      <c r="A83" s="8" t="s">
        <v>73</v>
      </c>
      <c r="B83" s="6"/>
    </row>
    <row r="84" spans="1:2" ht="15">
      <c r="A84" s="3" t="s">
        <v>74</v>
      </c>
      <c r="B84" s="4"/>
    </row>
    <row r="85" spans="1:2" ht="15">
      <c r="A85" s="8" t="s">
        <v>75</v>
      </c>
      <c r="B85" s="6"/>
    </row>
    <row r="86" spans="1:2" ht="15">
      <c r="A86" s="8" t="s">
        <v>76</v>
      </c>
      <c r="B86" s="6"/>
    </row>
    <row r="87" spans="1:2" ht="15">
      <c r="A87" s="3" t="s">
        <v>77</v>
      </c>
      <c r="B87" s="4"/>
    </row>
    <row r="88" spans="1:2" ht="15">
      <c r="A88" s="8" t="s">
        <v>78</v>
      </c>
      <c r="B88" s="6"/>
    </row>
    <row r="89" spans="1:3" ht="15">
      <c r="A89" s="10" t="s">
        <v>79</v>
      </c>
      <c r="B89" s="7"/>
      <c r="C89" s="7"/>
    </row>
    <row r="91" spans="1:3" ht="15.75">
      <c r="A91" s="11" t="s">
        <v>80</v>
      </c>
      <c r="B91" s="12"/>
      <c r="C91" s="12"/>
    </row>
    <row r="92" ht="15">
      <c r="A92" t="s">
        <v>101</v>
      </c>
    </row>
    <row r="102" ht="15.75" thickBot="1"/>
    <row r="103" spans="1:4" ht="15.75" thickTop="1">
      <c r="A103" s="51" t="s">
        <v>102</v>
      </c>
      <c r="B103" s="51"/>
      <c r="C103" s="51"/>
      <c r="D103" s="51"/>
    </row>
  </sheetData>
  <sheetProtection/>
  <mergeCells count="5">
    <mergeCell ref="A6:C6"/>
    <mergeCell ref="A8:C8"/>
    <mergeCell ref="A10:C10"/>
    <mergeCell ref="A9:C9"/>
    <mergeCell ref="A103:D103"/>
  </mergeCells>
  <printOptions/>
  <pageMargins left="0.7" right="0.7" top="0.75" bottom="0.75" header="0.3" footer="0.3"/>
  <pageSetup horizontalDpi="600" verticalDpi="600" orientation="portrait" scale="58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A103"/>
  <sheetViews>
    <sheetView showGridLines="0" tabSelected="1" zoomScalePageLayoutView="0" workbookViewId="0" topLeftCell="A91">
      <selection activeCell="A1" sqref="A1:O105"/>
    </sheetView>
  </sheetViews>
  <sheetFormatPr defaultColWidth="9.140625" defaultRowHeight="15"/>
  <cols>
    <col min="1" max="1" width="40.00390625" style="0" customWidth="1"/>
    <col min="2" max="2" width="6.00390625" style="0" bestFit="1" customWidth="1"/>
    <col min="3" max="3" width="12.8515625" style="0" bestFit="1" customWidth="1"/>
    <col min="4" max="5" width="14.140625" style="0" bestFit="1" customWidth="1"/>
    <col min="6" max="6" width="13.140625" style="0" bestFit="1" customWidth="1"/>
    <col min="7" max="7" width="14.140625" style="0" bestFit="1" customWidth="1"/>
    <col min="8" max="12" width="13.140625" style="0" bestFit="1" customWidth="1"/>
    <col min="13" max="13" width="12.8515625" style="0" customWidth="1"/>
    <col min="14" max="14" width="12.7109375" style="0" bestFit="1" customWidth="1"/>
    <col min="15" max="15" width="17.140625" style="0" customWidth="1"/>
    <col min="16" max="16" width="15.00390625" style="0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7" ht="15">
      <c r="O7" s="34"/>
    </row>
    <row r="8" spans="1:16" ht="18.75" customHeight="1">
      <c r="A8" s="48" t="s">
        <v>104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22"/>
      <c r="P8" s="16"/>
    </row>
    <row r="9" spans="1:16" ht="15.75" customHeight="1">
      <c r="A9" s="50" t="s">
        <v>98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P9" s="16"/>
    </row>
    <row r="10" spans="1:16" ht="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P10" s="16"/>
    </row>
    <row r="11" ht="15">
      <c r="P11" s="16"/>
    </row>
    <row r="12" spans="1:27" ht="15.75">
      <c r="A12" s="13" t="s">
        <v>0</v>
      </c>
      <c r="B12" s="14" t="s">
        <v>100</v>
      </c>
      <c r="C12" s="14" t="s">
        <v>81</v>
      </c>
      <c r="D12" s="14" t="s">
        <v>82</v>
      </c>
      <c r="E12" s="14" t="s">
        <v>83</v>
      </c>
      <c r="F12" s="14" t="s">
        <v>84</v>
      </c>
      <c r="G12" s="14" t="s">
        <v>85</v>
      </c>
      <c r="H12" s="14" t="s">
        <v>86</v>
      </c>
      <c r="I12" s="14" t="s">
        <v>87</v>
      </c>
      <c r="J12" s="14" t="s">
        <v>88</v>
      </c>
      <c r="K12" s="14" t="s">
        <v>89</v>
      </c>
      <c r="L12" s="14" t="s">
        <v>90</v>
      </c>
      <c r="M12" s="14" t="s">
        <v>91</v>
      </c>
      <c r="N12" s="14" t="s">
        <v>92</v>
      </c>
      <c r="O12" s="14" t="s">
        <v>103</v>
      </c>
      <c r="Z12" s="22"/>
      <c r="AA12" s="22"/>
    </row>
    <row r="13" spans="1:27" ht="15">
      <c r="A13" s="1" t="s">
        <v>1</v>
      </c>
      <c r="B13" s="17"/>
      <c r="C13" s="17">
        <f>+C14+C20</f>
        <v>2631933.45</v>
      </c>
      <c r="D13" s="17">
        <f>+D14+D20+D30+D40</f>
        <v>2922539.38</v>
      </c>
      <c r="E13" s="17">
        <f>+E14+E20+E30</f>
        <v>5015686.13</v>
      </c>
      <c r="F13" s="17">
        <f>+F14+F20+F30</f>
        <v>5595210.07</v>
      </c>
      <c r="G13" s="17">
        <f>+G14+G20+G30</f>
        <v>4369436.49</v>
      </c>
      <c r="H13" s="17">
        <f>+H14+H20+H30+H81+H56</f>
        <v>5024962.53</v>
      </c>
      <c r="I13" s="17">
        <f>+I14+I20+I30+I56</f>
        <v>0</v>
      </c>
      <c r="J13" s="17">
        <f>+J14+J20+J30+J56</f>
        <v>0</v>
      </c>
      <c r="K13" s="17">
        <f>+K14+K20+K30+K56</f>
        <v>0</v>
      </c>
      <c r="L13" s="17">
        <f>+L14+L20+L30</f>
        <v>0</v>
      </c>
      <c r="M13" s="17">
        <f>+M14+M20+M30+M40+M56+M81</f>
        <v>0</v>
      </c>
      <c r="N13" s="17"/>
      <c r="O13" s="22">
        <f>+C13+D13+E13+F13+G13+H13+I13+J13+K13+L13+M13+N13</f>
        <v>25559768.050000004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18" ht="30">
      <c r="A14" s="3" t="s">
        <v>2</v>
      </c>
      <c r="B14" s="19"/>
      <c r="C14" s="33">
        <f>+C15+C16+C19</f>
        <v>2507018.2</v>
      </c>
      <c r="D14" s="20">
        <f>+D15+D16+D19</f>
        <v>2373573.88</v>
      </c>
      <c r="E14" s="20">
        <f>+E15+E16+E19</f>
        <v>2408577.61</v>
      </c>
      <c r="F14" s="20">
        <f>+F15+F16+F19</f>
        <v>3382747.52</v>
      </c>
      <c r="G14" s="20">
        <f>+G15+G16+G18+G19</f>
        <v>2463351.77</v>
      </c>
      <c r="H14" s="20">
        <f>+H15+H16+H19</f>
        <v>2682680.48</v>
      </c>
      <c r="I14" s="20">
        <f>+I15+I16+I19</f>
        <v>0</v>
      </c>
      <c r="J14" s="20">
        <f>+J15+J16+J18+J19</f>
        <v>0</v>
      </c>
      <c r="K14" s="20">
        <f>+K15+K16+K19</f>
        <v>0</v>
      </c>
      <c r="L14" s="20">
        <f>+L15+L16+L19</f>
        <v>0</v>
      </c>
      <c r="M14" s="20">
        <f>+M15+M16+M19</f>
        <v>0</v>
      </c>
      <c r="N14" s="19"/>
      <c r="O14" s="22">
        <f aca="true" t="shared" si="0" ref="O14:O77">+C14+D14+E14+F14+G14+H14+I14+J14+K14+L14+M14+N14</f>
        <v>15817949.459999999</v>
      </c>
      <c r="R14" s="21"/>
    </row>
    <row r="15" spans="1:15" ht="15">
      <c r="A15" s="8" t="s">
        <v>3</v>
      </c>
      <c r="B15" s="19"/>
      <c r="C15" s="28">
        <f>2099050+85000</f>
        <v>2184050</v>
      </c>
      <c r="D15" s="37">
        <f>1983150+85000</f>
        <v>2068150</v>
      </c>
      <c r="E15" s="19">
        <f>2017400+95000</f>
        <v>2112400</v>
      </c>
      <c r="F15" s="19">
        <f>2001650+137500+95000+62700+771273.66</f>
        <v>3068123.66</v>
      </c>
      <c r="G15" s="19">
        <f>2009983.33+63324.84+95000</f>
        <v>2168308.17</v>
      </c>
      <c r="H15" s="19">
        <f>2012550+21000+55000+125000+118458.7</f>
        <v>2332008.7</v>
      </c>
      <c r="I15" s="19"/>
      <c r="J15" s="19"/>
      <c r="K15" s="19"/>
      <c r="L15" s="19"/>
      <c r="M15" s="19"/>
      <c r="N15" s="19"/>
      <c r="O15" s="22">
        <f t="shared" si="0"/>
        <v>13933040.530000001</v>
      </c>
    </row>
    <row r="16" spans="1:15" ht="15">
      <c r="A16" s="8" t="s">
        <v>4</v>
      </c>
      <c r="C16" s="6">
        <v>19000</v>
      </c>
      <c r="D16" s="22">
        <v>19000</v>
      </c>
      <c r="E16" s="32">
        <v>19000</v>
      </c>
      <c r="F16" s="32">
        <v>19000</v>
      </c>
      <c r="G16" s="32">
        <v>19000</v>
      </c>
      <c r="H16" s="19">
        <v>62700</v>
      </c>
      <c r="I16" s="19"/>
      <c r="J16" s="39"/>
      <c r="K16" s="40"/>
      <c r="L16" s="41"/>
      <c r="M16" s="42"/>
      <c r="O16" s="22">
        <f t="shared" si="0"/>
        <v>157700</v>
      </c>
    </row>
    <row r="17" spans="1:15" ht="30">
      <c r="A17" s="8" t="s">
        <v>39</v>
      </c>
      <c r="C17" s="6"/>
      <c r="D17" s="22"/>
      <c r="E17" s="32"/>
      <c r="G17" s="32"/>
      <c r="H17" s="19"/>
      <c r="I17" s="19"/>
      <c r="O17" s="22">
        <f t="shared" si="0"/>
        <v>0</v>
      </c>
    </row>
    <row r="18" spans="1:15" ht="30">
      <c r="A18" s="8" t="s">
        <v>5</v>
      </c>
      <c r="C18" s="6"/>
      <c r="D18" s="22"/>
      <c r="E18" s="32"/>
      <c r="G18" s="32"/>
      <c r="H18" s="19"/>
      <c r="J18" s="40"/>
      <c r="M18" s="43"/>
      <c r="O18" s="22">
        <f t="shared" si="0"/>
        <v>0</v>
      </c>
    </row>
    <row r="19" spans="1:15" ht="30">
      <c r="A19" s="8" t="s">
        <v>6</v>
      </c>
      <c r="C19" s="30">
        <f>133882.61+155067.55+15018.04</f>
        <v>303968.19999999995</v>
      </c>
      <c r="D19" s="31">
        <f>125665.3+146838.65+13919.93</f>
        <v>286423.88</v>
      </c>
      <c r="E19" s="32">
        <f>12951.34+143235.4+120990.87</f>
        <v>277177.61</v>
      </c>
      <c r="F19" s="32">
        <f>129622.94+151879.65+14121.27</f>
        <v>295623.86</v>
      </c>
      <c r="G19" s="32">
        <f>120465.02+142708.82+12869.76</f>
        <v>276043.60000000003</v>
      </c>
      <c r="H19" s="19">
        <f>126035.4+148287.05+13649.33</f>
        <v>287971.77999999997</v>
      </c>
      <c r="I19" s="19"/>
      <c r="J19" s="39"/>
      <c r="K19" s="41"/>
      <c r="L19" s="47"/>
      <c r="M19" s="43"/>
      <c r="O19" s="22">
        <f t="shared" si="0"/>
        <v>1727208.93</v>
      </c>
    </row>
    <row r="20" spans="1:15" ht="15">
      <c r="A20" s="3" t="s">
        <v>7</v>
      </c>
      <c r="C20" s="18">
        <f>+C21+C25</f>
        <v>124915.25</v>
      </c>
      <c r="D20" s="23">
        <f>+D21+D24+D26+D27+D28+D29</f>
        <v>432965.5</v>
      </c>
      <c r="E20" s="20">
        <f>+E21+E22+E24+E25+E28+E29</f>
        <v>2337076.52</v>
      </c>
      <c r="F20" s="20">
        <f>+F21+F22+F24+F25+F26+F27+F28+F29</f>
        <v>2033357.8499999999</v>
      </c>
      <c r="G20" s="20">
        <f>+G21+G22+G24+G25+G26+G28+G29</f>
        <v>1474466.8900000001</v>
      </c>
      <c r="H20" s="23">
        <f>+H21+H22+H25+H26+H28+H29</f>
        <v>1682428.1800000002</v>
      </c>
      <c r="I20" s="20"/>
      <c r="J20" s="23"/>
      <c r="K20" s="20"/>
      <c r="L20" s="23"/>
      <c r="M20" s="23"/>
      <c r="O20" s="22">
        <f t="shared" si="0"/>
        <v>8085210.1899999995</v>
      </c>
    </row>
    <row r="21" spans="1:15" ht="15">
      <c r="A21" s="8" t="s">
        <v>8</v>
      </c>
      <c r="C21" s="29">
        <f>67901.05+4578.23+52316.97+119</f>
        <v>124915.25</v>
      </c>
      <c r="D21" s="22">
        <f>17326.99+4572.11+59814.57</f>
        <v>81713.67</v>
      </c>
      <c r="E21" s="32">
        <f>53485.88+9293.09+37327.57+2963</f>
        <v>103069.54000000001</v>
      </c>
      <c r="F21" s="32">
        <f>952+400+52334.61+4551.06+85190.13</f>
        <v>143427.8</v>
      </c>
      <c r="G21" s="32">
        <f>69776.87+4557.27+51386.22</f>
        <v>125720.36</v>
      </c>
      <c r="H21" s="19">
        <f>15095.14+23083.36+4548.02+53254.17</f>
        <v>95980.69</v>
      </c>
      <c r="I21" s="19"/>
      <c r="J21" s="39"/>
      <c r="K21" s="41"/>
      <c r="L21" s="44"/>
      <c r="M21" s="47"/>
      <c r="O21" s="22">
        <f t="shared" si="0"/>
        <v>674827.31</v>
      </c>
    </row>
    <row r="22" spans="1:15" ht="30">
      <c r="A22" s="8" t="s">
        <v>9</v>
      </c>
      <c r="C22" s="6"/>
      <c r="D22" s="22"/>
      <c r="E22" s="32">
        <v>12499.98</v>
      </c>
      <c r="F22" s="32">
        <f>29500+4166.66</f>
        <v>33666.66</v>
      </c>
      <c r="G22" s="32">
        <v>4166.66</v>
      </c>
      <c r="H22" s="19">
        <v>446666.66</v>
      </c>
      <c r="I22" s="19"/>
      <c r="J22" s="39"/>
      <c r="K22" s="41"/>
      <c r="L22" s="41"/>
      <c r="M22" s="47"/>
      <c r="O22" s="22">
        <f t="shared" si="0"/>
        <v>496999.95999999996</v>
      </c>
    </row>
    <row r="23" spans="1:15" ht="15">
      <c r="A23" s="8" t="s">
        <v>10</v>
      </c>
      <c r="C23" s="6"/>
      <c r="D23" s="22"/>
      <c r="E23" s="32"/>
      <c r="F23" s="32"/>
      <c r="G23" s="32"/>
      <c r="H23" s="38"/>
      <c r="I23" s="19"/>
      <c r="K23" s="40"/>
      <c r="L23" s="46"/>
      <c r="O23" s="22">
        <f t="shared" si="0"/>
        <v>0</v>
      </c>
    </row>
    <row r="24" spans="1:15" ht="18" customHeight="1">
      <c r="A24" s="8" t="s">
        <v>11</v>
      </c>
      <c r="C24" s="6"/>
      <c r="D24" s="22"/>
      <c r="E24" s="32">
        <v>66770</v>
      </c>
      <c r="F24" s="32">
        <v>48675</v>
      </c>
      <c r="G24" s="32">
        <v>37950</v>
      </c>
      <c r="H24" s="19"/>
      <c r="I24" s="19"/>
      <c r="J24" s="39"/>
      <c r="K24" s="41"/>
      <c r="L24" s="41"/>
      <c r="M24" s="42"/>
      <c r="O24" s="22">
        <f t="shared" si="0"/>
        <v>153395</v>
      </c>
    </row>
    <row r="25" spans="1:15" ht="15">
      <c r="A25" s="8" t="s">
        <v>12</v>
      </c>
      <c r="C25" s="29"/>
      <c r="D25" s="22"/>
      <c r="E25" s="32">
        <v>1645392</v>
      </c>
      <c r="F25" s="32">
        <v>543744</v>
      </c>
      <c r="G25" s="32">
        <f>542800+51494.04</f>
        <v>594294.04</v>
      </c>
      <c r="H25" s="19">
        <f>542800+99808.31</f>
        <v>642608.31</v>
      </c>
      <c r="I25" s="19"/>
      <c r="J25" s="39"/>
      <c r="K25" s="41"/>
      <c r="L25" s="42"/>
      <c r="M25" s="47"/>
      <c r="O25" s="22">
        <f t="shared" si="0"/>
        <v>3426038.35</v>
      </c>
    </row>
    <row r="26" spans="1:15" ht="15">
      <c r="A26" s="8" t="s">
        <v>13</v>
      </c>
      <c r="C26" s="6"/>
      <c r="D26" s="22">
        <f>76139.07+275112.76</f>
        <v>351251.83</v>
      </c>
      <c r="E26" s="32"/>
      <c r="F26" s="32">
        <f>240546.73+131982.62</f>
        <v>372529.35</v>
      </c>
      <c r="G26" s="32">
        <v>135558.83</v>
      </c>
      <c r="H26" s="19">
        <v>135541.07</v>
      </c>
      <c r="I26" s="19"/>
      <c r="J26" s="39"/>
      <c r="K26" s="40"/>
      <c r="L26" s="41"/>
      <c r="M26" s="42"/>
      <c r="O26" s="22">
        <f t="shared" si="0"/>
        <v>994881.0799999998</v>
      </c>
    </row>
    <row r="27" spans="1:15" ht="45">
      <c r="A27" s="8" t="s">
        <v>14</v>
      </c>
      <c r="C27" s="6"/>
      <c r="D27" s="22"/>
      <c r="E27" s="32"/>
      <c r="F27" s="32">
        <v>20750.9</v>
      </c>
      <c r="G27" s="32"/>
      <c r="H27" s="19"/>
      <c r="I27" s="19"/>
      <c r="K27" s="41"/>
      <c r="L27" s="41"/>
      <c r="M27" s="47"/>
      <c r="O27" s="22">
        <f t="shared" si="0"/>
        <v>20750.9</v>
      </c>
    </row>
    <row r="28" spans="1:15" ht="30">
      <c r="A28" s="8" t="s">
        <v>15</v>
      </c>
      <c r="C28" s="6"/>
      <c r="D28" s="22"/>
      <c r="E28" s="32">
        <f>189375+305620</f>
        <v>494995</v>
      </c>
      <c r="F28" s="32">
        <f>731724+86287.5+6136</f>
        <v>824147.5</v>
      </c>
      <c r="G28" s="32">
        <f>450937+35400+26880+8260</f>
        <v>521477</v>
      </c>
      <c r="H28" s="19">
        <f>260320+15340+82157.45+2714</f>
        <v>360531.45</v>
      </c>
      <c r="I28" s="19"/>
      <c r="J28" s="39"/>
      <c r="K28" s="41"/>
      <c r="L28" s="42"/>
      <c r="M28" s="47"/>
      <c r="O28" s="22">
        <f t="shared" si="0"/>
        <v>2201150.95</v>
      </c>
    </row>
    <row r="29" spans="1:15" ht="30">
      <c r="A29" s="8" t="s">
        <v>40</v>
      </c>
      <c r="C29" s="6"/>
      <c r="D29" s="22"/>
      <c r="E29" s="32">
        <v>14350</v>
      </c>
      <c r="F29" s="38">
        <v>46416.64</v>
      </c>
      <c r="G29" s="32">
        <f>53100+2200</f>
        <v>55300</v>
      </c>
      <c r="H29" s="38">
        <v>1100</v>
      </c>
      <c r="I29" s="19"/>
      <c r="J29" s="39"/>
      <c r="K29" s="40"/>
      <c r="L29" s="41"/>
      <c r="M29" s="46"/>
      <c r="O29" s="22">
        <f t="shared" si="0"/>
        <v>117166.64</v>
      </c>
    </row>
    <row r="30" spans="1:15" ht="15">
      <c r="A30" s="3" t="s">
        <v>16</v>
      </c>
      <c r="C30" s="4"/>
      <c r="D30" s="23">
        <f>+D37</f>
        <v>116000</v>
      </c>
      <c r="E30" s="20">
        <f>+E31+E35+E37</f>
        <v>270032</v>
      </c>
      <c r="F30" s="20">
        <f>+F37+F39</f>
        <v>179104.7</v>
      </c>
      <c r="G30" s="20">
        <f>+G31+G33+G34+G35+G39</f>
        <v>431617.83</v>
      </c>
      <c r="H30" s="23">
        <f>+H37+H39</f>
        <v>301746.12</v>
      </c>
      <c r="I30" s="20"/>
      <c r="J30" s="23"/>
      <c r="K30" s="23"/>
      <c r="L30" s="23"/>
      <c r="M30" s="23"/>
      <c r="O30" s="23">
        <f t="shared" si="0"/>
        <v>1298500.65</v>
      </c>
    </row>
    <row r="31" spans="1:15" ht="30">
      <c r="A31" s="8" t="s">
        <v>17</v>
      </c>
      <c r="C31" s="6"/>
      <c r="D31" s="22"/>
      <c r="E31" s="32">
        <f>2015+31017</f>
        <v>33032</v>
      </c>
      <c r="F31" s="32"/>
      <c r="G31" s="32">
        <v>16382</v>
      </c>
      <c r="H31" s="19"/>
      <c r="I31" s="19"/>
      <c r="J31" s="39"/>
      <c r="K31" s="41"/>
      <c r="L31" s="41"/>
      <c r="M31" s="44"/>
      <c r="O31" s="22">
        <f t="shared" si="0"/>
        <v>49414</v>
      </c>
    </row>
    <row r="32" spans="1:15" ht="15">
      <c r="A32" s="8" t="s">
        <v>18</v>
      </c>
      <c r="C32" s="6"/>
      <c r="D32" s="22"/>
      <c r="E32" s="32"/>
      <c r="G32" s="32"/>
      <c r="H32" s="38"/>
      <c r="I32" s="19"/>
      <c r="J32" s="40"/>
      <c r="L32" s="42"/>
      <c r="O32" s="22">
        <f t="shared" si="0"/>
        <v>0</v>
      </c>
    </row>
    <row r="33" spans="1:15" ht="30">
      <c r="A33" s="8" t="s">
        <v>19</v>
      </c>
      <c r="C33" s="6"/>
      <c r="D33" s="22"/>
      <c r="E33" s="32"/>
      <c r="F33" s="32"/>
      <c r="G33" s="32">
        <v>16461</v>
      </c>
      <c r="H33" s="38"/>
      <c r="I33" s="19"/>
      <c r="J33" s="39"/>
      <c r="L33" s="41"/>
      <c r="M33" s="46"/>
      <c r="O33" s="22">
        <f t="shared" si="0"/>
        <v>16461</v>
      </c>
    </row>
    <row r="34" spans="1:15" ht="15">
      <c r="A34" s="8" t="s">
        <v>20</v>
      </c>
      <c r="C34" s="6"/>
      <c r="E34" s="32"/>
      <c r="F34" s="32"/>
      <c r="G34" s="32">
        <v>3450</v>
      </c>
      <c r="I34" s="19"/>
      <c r="J34" s="40"/>
      <c r="O34" s="22">
        <f t="shared" si="0"/>
        <v>3450</v>
      </c>
    </row>
    <row r="35" spans="1:15" ht="30">
      <c r="A35" s="8" t="s">
        <v>21</v>
      </c>
      <c r="C35" s="6"/>
      <c r="E35" s="32">
        <v>5000</v>
      </c>
      <c r="F35" s="32"/>
      <c r="G35" s="32">
        <v>17582</v>
      </c>
      <c r="I35" s="19"/>
      <c r="J35" s="40"/>
      <c r="K35" s="41"/>
      <c r="L35" s="41"/>
      <c r="M35" s="42"/>
      <c r="O35" s="22">
        <f t="shared" si="0"/>
        <v>22582</v>
      </c>
    </row>
    <row r="36" spans="1:15" ht="30">
      <c r="A36" s="8" t="s">
        <v>22</v>
      </c>
      <c r="C36" s="6"/>
      <c r="E36" s="32"/>
      <c r="F36" s="32"/>
      <c r="G36" s="32"/>
      <c r="I36" s="19"/>
      <c r="J36" s="40"/>
      <c r="L36" s="42"/>
      <c r="O36" s="22">
        <f t="shared" si="0"/>
        <v>0</v>
      </c>
    </row>
    <row r="37" spans="1:15" ht="30">
      <c r="A37" s="8" t="s">
        <v>23</v>
      </c>
      <c r="C37" s="6"/>
      <c r="D37" s="32">
        <v>116000</v>
      </c>
      <c r="E37" s="32">
        <v>232000</v>
      </c>
      <c r="F37" s="32">
        <v>74000</v>
      </c>
      <c r="G37" s="32"/>
      <c r="H37" s="19">
        <v>282000</v>
      </c>
      <c r="I37" s="19"/>
      <c r="J37" s="39"/>
      <c r="K37" s="40"/>
      <c r="L37" s="41"/>
      <c r="M37" s="42"/>
      <c r="O37" s="22">
        <f t="shared" si="0"/>
        <v>704000</v>
      </c>
    </row>
    <row r="38" spans="1:15" ht="45">
      <c r="A38" s="8" t="s">
        <v>41</v>
      </c>
      <c r="C38" s="6"/>
      <c r="D38" s="32"/>
      <c r="E38" s="32"/>
      <c r="F38" s="32"/>
      <c r="G38" s="32"/>
      <c r="I38" s="19"/>
      <c r="J38" s="40"/>
      <c r="O38" s="22">
        <f t="shared" si="0"/>
        <v>0</v>
      </c>
    </row>
    <row r="39" spans="1:15" ht="15">
      <c r="A39" s="8" t="s">
        <v>24</v>
      </c>
      <c r="C39" s="6"/>
      <c r="D39" s="32"/>
      <c r="E39" s="32"/>
      <c r="F39" s="32">
        <f>46020+2250+51878.7+4956</f>
        <v>105104.7</v>
      </c>
      <c r="G39" s="32">
        <f>35140.13+315504+27098.7</f>
        <v>377742.83</v>
      </c>
      <c r="H39">
        <v>19746.12</v>
      </c>
      <c r="I39" s="19"/>
      <c r="J39" s="40"/>
      <c r="K39" s="41"/>
      <c r="L39" s="42"/>
      <c r="M39" s="46"/>
      <c r="O39" s="22">
        <f t="shared" si="0"/>
        <v>502593.65</v>
      </c>
    </row>
    <row r="40" spans="1:15" ht="15">
      <c r="A40" s="3" t="s">
        <v>25</v>
      </c>
      <c r="C40" s="4"/>
      <c r="D40" s="20"/>
      <c r="E40" s="32"/>
      <c r="G40" s="20"/>
      <c r="M40" s="23"/>
      <c r="O40" s="45">
        <f t="shared" si="0"/>
        <v>0</v>
      </c>
    </row>
    <row r="41" spans="1:15" ht="30">
      <c r="A41" s="8" t="s">
        <v>26</v>
      </c>
      <c r="C41" s="6"/>
      <c r="D41" s="38"/>
      <c r="E41" s="32"/>
      <c r="G41" s="32"/>
      <c r="M41" s="42"/>
      <c r="O41" s="22">
        <f t="shared" si="0"/>
        <v>0</v>
      </c>
    </row>
    <row r="42" spans="1:15" ht="30">
      <c r="A42" s="8" t="s">
        <v>42</v>
      </c>
      <c r="C42" s="6"/>
      <c r="E42" s="32"/>
      <c r="O42" s="22">
        <f t="shared" si="0"/>
        <v>0</v>
      </c>
    </row>
    <row r="43" spans="1:15" ht="30">
      <c r="A43" s="8" t="s">
        <v>43</v>
      </c>
      <c r="C43" s="6"/>
      <c r="E43" s="32"/>
      <c r="O43" s="22">
        <f t="shared" si="0"/>
        <v>0</v>
      </c>
    </row>
    <row r="44" spans="1:15" ht="30">
      <c r="A44" s="8" t="s">
        <v>44</v>
      </c>
      <c r="C44" s="6"/>
      <c r="E44" s="32"/>
      <c r="O44" s="22">
        <f t="shared" si="0"/>
        <v>0</v>
      </c>
    </row>
    <row r="45" spans="1:15" ht="30">
      <c r="A45" s="8" t="s">
        <v>45</v>
      </c>
      <c r="C45" s="6"/>
      <c r="E45" s="32"/>
      <c r="O45" s="22">
        <f t="shared" si="0"/>
        <v>0</v>
      </c>
    </row>
    <row r="46" spans="1:15" ht="30">
      <c r="A46" s="8" t="s">
        <v>27</v>
      </c>
      <c r="C46" s="6"/>
      <c r="E46" s="32"/>
      <c r="O46" s="22">
        <f t="shared" si="0"/>
        <v>0</v>
      </c>
    </row>
    <row r="47" spans="1:15" ht="30">
      <c r="A47" s="8" t="s">
        <v>46</v>
      </c>
      <c r="C47" s="6"/>
      <c r="E47" s="32"/>
      <c r="O47" s="22">
        <f t="shared" si="0"/>
        <v>0</v>
      </c>
    </row>
    <row r="48" spans="1:15" ht="15">
      <c r="A48" s="3" t="s">
        <v>47</v>
      </c>
      <c r="C48" s="4"/>
      <c r="E48" s="32"/>
      <c r="O48" s="22">
        <f t="shared" si="0"/>
        <v>0</v>
      </c>
    </row>
    <row r="49" spans="1:15" ht="30">
      <c r="A49" s="8" t="s">
        <v>48</v>
      </c>
      <c r="C49" s="6"/>
      <c r="E49" s="32"/>
      <c r="O49" s="22">
        <f t="shared" si="0"/>
        <v>0</v>
      </c>
    </row>
    <row r="50" spans="1:15" ht="30">
      <c r="A50" s="8" t="s">
        <v>49</v>
      </c>
      <c r="C50" s="6"/>
      <c r="E50" s="32"/>
      <c r="O50" s="22">
        <f t="shared" si="0"/>
        <v>0</v>
      </c>
    </row>
    <row r="51" spans="1:15" ht="30">
      <c r="A51" s="8" t="s">
        <v>50</v>
      </c>
      <c r="C51" s="6"/>
      <c r="E51" s="32"/>
      <c r="O51" s="22">
        <f t="shared" si="0"/>
        <v>0</v>
      </c>
    </row>
    <row r="52" spans="1:15" ht="30">
      <c r="A52" s="8" t="s">
        <v>51</v>
      </c>
      <c r="C52" s="6"/>
      <c r="E52" s="32"/>
      <c r="O52" s="22">
        <f t="shared" si="0"/>
        <v>0</v>
      </c>
    </row>
    <row r="53" spans="1:15" ht="30">
      <c r="A53" s="8" t="s">
        <v>52</v>
      </c>
      <c r="C53" s="6"/>
      <c r="E53" s="32"/>
      <c r="O53" s="22">
        <f t="shared" si="0"/>
        <v>0</v>
      </c>
    </row>
    <row r="54" spans="1:15" ht="30">
      <c r="A54" s="8" t="s">
        <v>53</v>
      </c>
      <c r="C54" s="6"/>
      <c r="E54" s="32"/>
      <c r="O54" s="22">
        <f t="shared" si="0"/>
        <v>0</v>
      </c>
    </row>
    <row r="55" spans="1:15" ht="30">
      <c r="A55" s="8" t="s">
        <v>54</v>
      </c>
      <c r="C55" s="6"/>
      <c r="E55" s="32"/>
      <c r="O55" s="22">
        <f t="shared" si="0"/>
        <v>0</v>
      </c>
    </row>
    <row r="56" spans="1:15" ht="30">
      <c r="A56" s="3" t="s">
        <v>28</v>
      </c>
      <c r="C56" s="4"/>
      <c r="E56" s="20"/>
      <c r="F56" s="20"/>
      <c r="H56" s="23">
        <f>+H57</f>
        <v>358107.75</v>
      </c>
      <c r="I56" s="20"/>
      <c r="J56" s="20"/>
      <c r="K56" s="20"/>
      <c r="M56" s="23"/>
      <c r="O56" s="23">
        <f t="shared" si="0"/>
        <v>358107.75</v>
      </c>
    </row>
    <row r="57" spans="1:15" ht="15">
      <c r="A57" s="8" t="s">
        <v>29</v>
      </c>
      <c r="C57" s="6"/>
      <c r="E57" s="32"/>
      <c r="F57" s="32"/>
      <c r="H57" s="19">
        <v>358107.75</v>
      </c>
      <c r="I57" s="19"/>
      <c r="J57" s="40"/>
      <c r="K57" s="41"/>
      <c r="M57" s="43"/>
      <c r="O57" s="22">
        <f t="shared" si="0"/>
        <v>358107.75</v>
      </c>
    </row>
    <row r="58" spans="1:15" ht="30">
      <c r="A58" s="8" t="s">
        <v>30</v>
      </c>
      <c r="C58" s="6"/>
      <c r="E58" s="32"/>
      <c r="F58" s="32"/>
      <c r="I58" s="19"/>
      <c r="J58" s="40"/>
      <c r="O58" s="22">
        <f t="shared" si="0"/>
        <v>0</v>
      </c>
    </row>
    <row r="59" spans="1:15" ht="30">
      <c r="A59" s="8" t="s">
        <v>31</v>
      </c>
      <c r="C59" s="6"/>
      <c r="E59" s="32"/>
      <c r="F59" s="32"/>
      <c r="I59" s="19"/>
      <c r="J59" s="40"/>
      <c r="O59" s="22">
        <f t="shared" si="0"/>
        <v>0</v>
      </c>
    </row>
    <row r="60" spans="1:15" ht="30">
      <c r="A60" s="8" t="s">
        <v>32</v>
      </c>
      <c r="C60" s="6"/>
      <c r="E60" s="32"/>
      <c r="F60" s="32"/>
      <c r="I60" s="19"/>
      <c r="J60" s="40"/>
      <c r="O60" s="22">
        <f t="shared" si="0"/>
        <v>0</v>
      </c>
    </row>
    <row r="61" spans="1:15" ht="30">
      <c r="A61" s="8" t="s">
        <v>33</v>
      </c>
      <c r="C61" s="6"/>
      <c r="E61" s="32"/>
      <c r="F61" s="32"/>
      <c r="H61" s="19"/>
      <c r="I61" s="19"/>
      <c r="J61" s="40"/>
      <c r="M61" s="43"/>
      <c r="O61" s="22">
        <f t="shared" si="0"/>
        <v>0</v>
      </c>
    </row>
    <row r="62" spans="1:15" ht="30">
      <c r="A62" s="8" t="s">
        <v>55</v>
      </c>
      <c r="C62" s="6"/>
      <c r="E62" s="32"/>
      <c r="I62" s="19"/>
      <c r="J62" s="40"/>
      <c r="O62" s="22">
        <f t="shared" si="0"/>
        <v>0</v>
      </c>
    </row>
    <row r="63" spans="1:15" ht="30">
      <c r="A63" s="8" t="s">
        <v>56</v>
      </c>
      <c r="C63" s="6"/>
      <c r="E63" s="32"/>
      <c r="I63" s="19"/>
      <c r="J63" s="40"/>
      <c r="O63" s="22">
        <f t="shared" si="0"/>
        <v>0</v>
      </c>
    </row>
    <row r="64" spans="1:15" ht="15">
      <c r="A64" s="8" t="s">
        <v>34</v>
      </c>
      <c r="C64" s="6"/>
      <c r="E64" s="32"/>
      <c r="I64" s="19"/>
      <c r="J64" s="40"/>
      <c r="M64" s="43"/>
      <c r="O64" s="22">
        <f t="shared" si="0"/>
        <v>0</v>
      </c>
    </row>
    <row r="65" spans="1:15" ht="45">
      <c r="A65" s="8" t="s">
        <v>57</v>
      </c>
      <c r="C65" s="6"/>
      <c r="E65" s="32"/>
      <c r="I65" s="19"/>
      <c r="O65" s="22">
        <f t="shared" si="0"/>
        <v>0</v>
      </c>
    </row>
    <row r="66" spans="1:15" ht="15">
      <c r="A66" s="3" t="s">
        <v>58</v>
      </c>
      <c r="C66" s="4"/>
      <c r="I66" s="19"/>
      <c r="O66" s="22">
        <f t="shared" si="0"/>
        <v>0</v>
      </c>
    </row>
    <row r="67" spans="1:15" ht="15">
      <c r="A67" s="8" t="s">
        <v>59</v>
      </c>
      <c r="C67" s="6"/>
      <c r="I67" s="19"/>
      <c r="O67" s="22">
        <f t="shared" si="0"/>
        <v>0</v>
      </c>
    </row>
    <row r="68" spans="1:15" ht="15">
      <c r="A68" s="8" t="s">
        <v>60</v>
      </c>
      <c r="C68" s="6"/>
      <c r="I68" s="19"/>
      <c r="O68" s="22">
        <f t="shared" si="0"/>
        <v>0</v>
      </c>
    </row>
    <row r="69" spans="1:15" ht="30">
      <c r="A69" s="8" t="s">
        <v>61</v>
      </c>
      <c r="C69" s="6"/>
      <c r="I69" s="19"/>
      <c r="O69" s="22">
        <f t="shared" si="0"/>
        <v>0</v>
      </c>
    </row>
    <row r="70" spans="1:15" ht="45">
      <c r="A70" s="8" t="s">
        <v>62</v>
      </c>
      <c r="C70" s="6"/>
      <c r="I70" s="19"/>
      <c r="O70" s="22">
        <f t="shared" si="0"/>
        <v>0</v>
      </c>
    </row>
    <row r="71" spans="1:15" ht="30">
      <c r="A71" s="3" t="s">
        <v>63</v>
      </c>
      <c r="C71" s="4"/>
      <c r="I71" s="19"/>
      <c r="O71" s="22">
        <f t="shared" si="0"/>
        <v>0</v>
      </c>
    </row>
    <row r="72" spans="1:15" ht="15">
      <c r="A72" s="8" t="s">
        <v>64</v>
      </c>
      <c r="C72" s="6"/>
      <c r="I72" s="19"/>
      <c r="O72" s="22">
        <f t="shared" si="0"/>
        <v>0</v>
      </c>
    </row>
    <row r="73" spans="1:15" ht="30">
      <c r="A73" s="8" t="s">
        <v>65</v>
      </c>
      <c r="C73" s="6"/>
      <c r="I73" s="19"/>
      <c r="O73" s="22">
        <f t="shared" si="0"/>
        <v>0</v>
      </c>
    </row>
    <row r="74" spans="1:15" ht="15">
      <c r="A74" s="3" t="s">
        <v>66</v>
      </c>
      <c r="C74" s="4"/>
      <c r="I74" s="19"/>
      <c r="O74" s="22">
        <f t="shared" si="0"/>
        <v>0</v>
      </c>
    </row>
    <row r="75" spans="1:15" ht="30">
      <c r="A75" s="8" t="s">
        <v>67</v>
      </c>
      <c r="C75" s="6"/>
      <c r="I75" s="19"/>
      <c r="O75" s="22">
        <f t="shared" si="0"/>
        <v>0</v>
      </c>
    </row>
    <row r="76" spans="1:15" ht="30">
      <c r="A76" s="8" t="s">
        <v>68</v>
      </c>
      <c r="C76" s="6"/>
      <c r="I76" s="19"/>
      <c r="O76" s="22">
        <f t="shared" si="0"/>
        <v>0</v>
      </c>
    </row>
    <row r="77" spans="1:15" ht="30">
      <c r="A77" s="8" t="s">
        <v>69</v>
      </c>
      <c r="C77" s="6"/>
      <c r="I77" s="19"/>
      <c r="O77" s="22">
        <f t="shared" si="0"/>
        <v>0</v>
      </c>
    </row>
    <row r="78" spans="1:15" ht="15">
      <c r="A78" s="10" t="s">
        <v>35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22">
        <f>+C78+D78+E78+F78+G78+H78+I78+J78+K78+L78+M78+N78</f>
        <v>0</v>
      </c>
    </row>
    <row r="79" spans="1:3" ht="15">
      <c r="A79" s="5"/>
      <c r="C79" s="6"/>
    </row>
    <row r="80" spans="1:14" ht="15">
      <c r="A80" s="1" t="s">
        <v>70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5" ht="30">
      <c r="A81" s="3" t="s">
        <v>71</v>
      </c>
      <c r="C81" s="4"/>
      <c r="H81" s="20"/>
      <c r="M81" s="45"/>
      <c r="O81" s="23">
        <f>SUM(H81:N81)</f>
        <v>0</v>
      </c>
    </row>
    <row r="82" spans="1:8" ht="30">
      <c r="A82" s="8" t="s">
        <v>72</v>
      </c>
      <c r="C82" s="6"/>
      <c r="H82" s="39"/>
    </row>
    <row r="83" spans="1:13" ht="30">
      <c r="A83" s="8" t="s">
        <v>73</v>
      </c>
      <c r="C83" s="6"/>
      <c r="H83" s="39"/>
      <c r="M83" s="44"/>
    </row>
    <row r="84" spans="1:3" ht="15">
      <c r="A84" s="3" t="s">
        <v>74</v>
      </c>
      <c r="C84" s="4"/>
    </row>
    <row r="85" spans="1:3" ht="30">
      <c r="A85" s="8" t="s">
        <v>75</v>
      </c>
      <c r="C85" s="6"/>
    </row>
    <row r="86" spans="1:3" ht="30">
      <c r="A86" s="8" t="s">
        <v>76</v>
      </c>
      <c r="C86" s="6"/>
    </row>
    <row r="87" spans="1:3" ht="30">
      <c r="A87" s="3" t="s">
        <v>77</v>
      </c>
      <c r="C87" s="4"/>
    </row>
    <row r="88" spans="1:3" ht="30">
      <c r="A88" s="8" t="s">
        <v>78</v>
      </c>
      <c r="C88" s="6"/>
    </row>
    <row r="89" spans="1:14" ht="15">
      <c r="A89" s="10" t="s">
        <v>79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1" spans="1:14" ht="31.5">
      <c r="A91" s="11" t="s">
        <v>80</v>
      </c>
      <c r="B91" s="15"/>
      <c r="C91" s="12"/>
      <c r="D91" s="12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4" spans="8:11" ht="16.5">
      <c r="H94" s="24"/>
      <c r="I94" s="25"/>
      <c r="J94" s="26"/>
      <c r="K94" s="27"/>
    </row>
    <row r="95" spans="8:11" ht="15">
      <c r="H95" s="52"/>
      <c r="I95" s="52"/>
      <c r="J95" s="52"/>
      <c r="K95" s="52"/>
    </row>
    <row r="96" spans="8:11" ht="15">
      <c r="H96" s="53"/>
      <c r="I96" s="53"/>
      <c r="J96" s="53"/>
      <c r="K96" s="53"/>
    </row>
    <row r="97" spans="8:11" ht="15">
      <c r="H97" s="53"/>
      <c r="I97" s="53"/>
      <c r="J97" s="53"/>
      <c r="K97" s="53"/>
    </row>
    <row r="98" spans="8:11" ht="15">
      <c r="H98" s="52"/>
      <c r="I98" s="52"/>
      <c r="J98" s="52"/>
      <c r="K98" s="52"/>
    </row>
    <row r="99" spans="8:11" ht="15">
      <c r="H99" s="53"/>
      <c r="I99" s="53"/>
      <c r="J99" s="53"/>
      <c r="K99" s="53"/>
    </row>
    <row r="100" spans="8:11" ht="15">
      <c r="H100" s="53"/>
      <c r="I100" s="53"/>
      <c r="J100" s="53"/>
      <c r="K100" s="53"/>
    </row>
    <row r="101" spans="8:11" ht="15.75" thickBot="1">
      <c r="H101" s="52"/>
      <c r="I101" s="52"/>
      <c r="J101" s="52"/>
      <c r="K101" s="52"/>
    </row>
    <row r="102" spans="8:11" ht="15.75" thickTop="1">
      <c r="H102" s="51" t="s">
        <v>105</v>
      </c>
      <c r="I102" s="51"/>
      <c r="J102" s="51"/>
      <c r="K102" s="51"/>
    </row>
    <row r="103" spans="8:11" ht="15">
      <c r="H103" s="54" t="s">
        <v>102</v>
      </c>
      <c r="I103" s="54"/>
      <c r="J103" s="54"/>
      <c r="K103" s="54"/>
    </row>
  </sheetData>
  <sheetProtection/>
  <mergeCells count="12">
    <mergeCell ref="H101:K101"/>
    <mergeCell ref="H102:K102"/>
    <mergeCell ref="A8:N8"/>
    <mergeCell ref="A9:N9"/>
    <mergeCell ref="A10:N10"/>
    <mergeCell ref="H95:K95"/>
    <mergeCell ref="H96:K96"/>
    <mergeCell ref="H103:K103"/>
    <mergeCell ref="H97:K97"/>
    <mergeCell ref="H98:K98"/>
    <mergeCell ref="H99:K99"/>
    <mergeCell ref="H100:K100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Carlos Coronado</cp:lastModifiedBy>
  <cp:lastPrinted>2020-03-03T15:17:15Z</cp:lastPrinted>
  <dcterms:created xsi:type="dcterms:W3CDTF">2018-04-17T18:57:16Z</dcterms:created>
  <dcterms:modified xsi:type="dcterms:W3CDTF">2021-12-14T20:40:53Z</dcterms:modified>
  <cp:category/>
  <cp:version/>
  <cp:contentType/>
  <cp:contentStatus/>
</cp:coreProperties>
</file>