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fijos'!$A$1:$M$57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H28" i="1"/>
  <c r="H25"/>
  <c r="H26"/>
  <c r="L53" l="1"/>
  <c r="L33"/>
  <c r="L32"/>
  <c r="L31"/>
  <c r="L30"/>
  <c r="L25"/>
  <c r="L44"/>
  <c r="L49" l="1"/>
  <c r="L47"/>
  <c r="L45" l="1"/>
  <c r="H34" l="1"/>
  <c r="K34" s="1"/>
  <c r="L52"/>
  <c r="L50"/>
  <c r="L46"/>
  <c r="L39"/>
  <c r="L38"/>
  <c r="L36"/>
  <c r="L34"/>
  <c r="L29"/>
  <c r="L21"/>
  <c r="L19"/>
  <c r="J34" l="1"/>
  <c r="J43" l="1"/>
  <c r="H43"/>
  <c r="K43" s="1"/>
  <c r="M43" s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J28" l="1"/>
  <c r="J26"/>
  <c r="K26" l="1"/>
  <c r="M26" s="1"/>
  <c r="I35"/>
  <c r="I23"/>
  <c r="K51" l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0"/>
  <c r="M30" s="1"/>
  <c r="K31"/>
  <c r="M31" s="1"/>
  <c r="K32"/>
  <c r="M32" s="1"/>
  <c r="K33"/>
  <c r="M33" s="1"/>
  <c r="M34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M51"/>
  <c r="K52"/>
  <c r="M52" s="1"/>
  <c r="K53"/>
  <c r="M53" s="1"/>
  <c r="K19"/>
  <c r="M19" s="1"/>
  <c r="M24" l="1"/>
  <c r="M29"/>
  <c r="M36"/>
  <c r="K28"/>
  <c r="M28" s="1"/>
  <c r="M54" s="1"/>
  <c r="J54" l="1"/>
  <c r="I54"/>
  <c r="L54" l="1"/>
  <c r="K54" l="1"/>
  <c r="H54"/>
  <c r="G54"/>
  <c r="F54" l="1"/>
  <c r="A20" l="1"/>
  <c r="A21" s="1"/>
</calcChain>
</file>

<file path=xl/sharedStrings.xml><?xml version="1.0" encoding="utf-8"?>
<sst xmlns="http://schemas.openxmlformats.org/spreadsheetml/2006/main" count="159" uniqueCount="85">
  <si>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</si>
  <si>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</si>
  <si>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</si>
  <si>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</si>
  <si>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</si>
  <si>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</si>
  <si>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</si>
  <si>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</si>
  <si>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</si>
  <si>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</si>
  <si>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</si>
  <si>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</si>
  <si>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</si>
  <si>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</si>
  <si>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</si>
  <si>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</si>
  <si>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</si>
  <si>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</si>
  <si>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</si>
  <si>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</si>
  <si>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</si>
  <si>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</si>
  <si>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</si>
  <si>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</si>
  <si>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</si>
  <si>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</si>
  <si>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</si>
  <si>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</si>
  <si>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</si>
  <si>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</si>
  <si>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</si>
  <si>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</si>
  <si>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</si>
  <si>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</si>
  <si>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</si>
  <si>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</si>
  <si>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</si>
  <si>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</si>
  <si>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</si>
  <si>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</si>
  <si>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</si>
  <si>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Miguel Sanchez Alcantara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</si>
  <si>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</si>
  <si>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</si>
  <si>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</si>
  <si>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</si>
  <si>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</si>
  <si>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</si>
  <si>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</si>
  <si>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</si>
  <si>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</si>
  <si>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</si>
  <si>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</si>
  <si>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</si>
  <si>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</si>
  <si>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</si>
  <si>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</si>
  <si>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</si>
  <si>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</si>
  <si>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</si>
  <si>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</si>
  <si>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</si>
  <si>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</si>
  <si>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</si>
  <si>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</si>
  <si>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</si>
  <si>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</si>
  <si>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</si>
  <si>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</si>
  <si>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</si>
  <si>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</si>
  <si>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</si>
  <si>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</si>
  <si>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</si>
  <si>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</si>
  <si>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</si>
  <si>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</si>
  <si>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</si>
  <si>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</si>
  <si>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</si>
  <si>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</si>
  <si>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“Año del Fomento de la Vivienda”</t>
  </si>
  <si>
    <t>Secretaria</t>
  </si>
  <si>
    <t>Karla Echavarría</t>
  </si>
  <si>
    <t>Mes de Agosto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</si>
</sst>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6"/>
  <sheetViews>
    <sheetView tabSelected="1" topLeftCell="A3" zoomScale="40" zoomScaleNormal="40" zoomScaleSheetLayoutView="20" zoomScalePageLayoutView="50" workbookViewId="0">
      <selection activeCell="D16" sqref="D16:D18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85546875" style="4" customWidth="1"/>
    <col min="15" max="15" width="15.28515625" style="4" customWidth="1"/>
    <col min="16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47" t="s">
        <v>68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s="1" customFormat="1" ht="27.75">
      <c r="A11" s="51" t="s">
        <v>81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47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1" customFormat="1" ht="27.75">
      <c r="A14" s="55" t="s">
        <v>84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s="1" customFormat="1" ht="27.75" thickBot="1"/>
    <row r="16" spans="1:13" ht="41.25" customHeight="1">
      <c r="A16" s="48" t="s">
        <v>8</v>
      </c>
      <c r="B16" s="44" t="s">
        <v>3</v>
      </c>
      <c r="C16" s="44" t="s">
        <v>10</v>
      </c>
      <c r="D16" s="44" t="s">
        <v>4</v>
      </c>
      <c r="E16" s="44" t="s">
        <v>9</v>
      </c>
      <c r="F16" s="30" t="s">
        <v>6</v>
      </c>
      <c r="G16" s="33" t="s">
        <v>72</v>
      </c>
      <c r="H16" s="52" t="s">
        <v>2</v>
      </c>
      <c r="I16" s="53"/>
      <c r="J16" s="53"/>
      <c r="K16" s="54"/>
      <c r="L16" s="41" t="s">
        <v>75</v>
      </c>
      <c r="M16" s="48" t="s">
        <v>7</v>
      </c>
    </row>
    <row r="17" spans="1:14" ht="27" customHeight="1">
      <c r="A17" s="49"/>
      <c r="B17" s="45"/>
      <c r="C17" s="45"/>
      <c r="D17" s="45"/>
      <c r="E17" s="45"/>
      <c r="F17" s="31"/>
      <c r="G17" s="34"/>
      <c r="H17" s="36" t="s">
        <v>1</v>
      </c>
      <c r="I17" s="36" t="s">
        <v>73</v>
      </c>
      <c r="J17" s="36" t="s">
        <v>0</v>
      </c>
      <c r="K17" s="37" t="s">
        <v>74</v>
      </c>
      <c r="L17" s="42"/>
      <c r="M17" s="49"/>
    </row>
    <row r="18" spans="1:14" ht="69.75" customHeight="1" thickBot="1">
      <c r="A18" s="50"/>
      <c r="B18" s="46"/>
      <c r="C18" s="46"/>
      <c r="D18" s="46"/>
      <c r="E18" s="46"/>
      <c r="F18" s="32"/>
      <c r="G18" s="35"/>
      <c r="H18" s="35"/>
      <c r="I18" s="35"/>
      <c r="J18" s="35"/>
      <c r="K18" s="38"/>
      <c r="L18" s="43"/>
      <c r="M18" s="50"/>
    </row>
    <row r="19" spans="1:14" s="11" customFormat="1">
      <c r="A19" s="25">
        <v>1</v>
      </c>
      <c r="B19" s="5" t="s">
        <v>12</v>
      </c>
      <c r="C19" s="6" t="s">
        <v>43</v>
      </c>
      <c r="D19" s="6" t="s">
        <v>50</v>
      </c>
      <c r="E19" s="7" t="s">
        <v>67</v>
      </c>
      <c r="F19" s="8">
        <v>200000</v>
      </c>
      <c r="G19" s="9">
        <v>36379.160000000003</v>
      </c>
      <c r="H19" s="9">
        <v>2995.92</v>
      </c>
      <c r="I19" s="9">
        <v>923.76</v>
      </c>
      <c r="J19" s="9">
        <v>5656.77</v>
      </c>
      <c r="K19" s="9">
        <f>H19+I19+J19</f>
        <v>9576.4500000000007</v>
      </c>
      <c r="L19" s="9">
        <f>1000</f>
        <v>1000</v>
      </c>
      <c r="M19" s="10">
        <f>F19-G19-K19-L19</f>
        <v>153044.38999999998</v>
      </c>
    </row>
    <row r="20" spans="1:14" s="11" customFormat="1">
      <c r="A20" s="26">
        <f>A19+1</f>
        <v>2</v>
      </c>
      <c r="B20" s="5" t="s">
        <v>13</v>
      </c>
      <c r="C20" s="6" t="s">
        <v>43</v>
      </c>
      <c r="D20" s="12" t="s">
        <v>51</v>
      </c>
      <c r="E20" s="13" t="s">
        <v>67</v>
      </c>
      <c r="F20" s="8">
        <v>165000</v>
      </c>
      <c r="G20" s="9">
        <v>28090.42</v>
      </c>
      <c r="H20" s="9">
        <v>2995.92</v>
      </c>
      <c r="I20" s="9"/>
      <c r="J20" s="9">
        <v>4735.5</v>
      </c>
      <c r="K20" s="9">
        <f t="shared" ref="K20:K53" si="0">H20+I20+J20</f>
        <v>7731.42</v>
      </c>
      <c r="L20" s="9">
        <v>0</v>
      </c>
      <c r="M20" s="14">
        <f t="shared" ref="M20:M53" si="1">F20-G20-K20-L20</f>
        <v>129178.16000000002</v>
      </c>
    </row>
    <row r="21" spans="1:14" s="11" customFormat="1">
      <c r="A21" s="26">
        <f t="shared" ref="A21:A53" si="2">A20+1</f>
        <v>3</v>
      </c>
      <c r="B21" s="5" t="s">
        <v>14</v>
      </c>
      <c r="C21" s="6" t="s">
        <v>43</v>
      </c>
      <c r="D21" s="6" t="s">
        <v>51</v>
      </c>
      <c r="E21" s="13" t="s">
        <v>67</v>
      </c>
      <c r="F21" s="8">
        <v>165000</v>
      </c>
      <c r="G21" s="9">
        <v>28090.42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127178.16000000002</v>
      </c>
    </row>
    <row r="22" spans="1:14" s="1" customFormat="1">
      <c r="A22" s="26">
        <f t="shared" si="2"/>
        <v>4</v>
      </c>
      <c r="B22" s="5" t="s">
        <v>15</v>
      </c>
      <c r="C22" s="6" t="s">
        <v>43</v>
      </c>
      <c r="D22" s="6" t="s">
        <v>52</v>
      </c>
      <c r="E22" s="13" t="s">
        <v>67</v>
      </c>
      <c r="F22" s="8">
        <v>165000</v>
      </c>
      <c r="G22" s="9">
        <v>28090.42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129178.16000000002</v>
      </c>
    </row>
    <row r="23" spans="1:14" s="1" customFormat="1">
      <c r="A23" s="26">
        <f t="shared" si="2"/>
        <v>5</v>
      </c>
      <c r="B23" s="5" t="s">
        <v>16</v>
      </c>
      <c r="C23" s="6" t="s">
        <v>43</v>
      </c>
      <c r="D23" s="6" t="s">
        <v>51</v>
      </c>
      <c r="E23" s="13" t="s">
        <v>67</v>
      </c>
      <c r="F23" s="8">
        <v>165000</v>
      </c>
      <c r="G23" s="9">
        <v>27628.54</v>
      </c>
      <c r="H23" s="9">
        <v>2995.92</v>
      </c>
      <c r="I23" s="9">
        <f>923.76*2</f>
        <v>1847.52</v>
      </c>
      <c r="J23" s="9">
        <v>4735.5</v>
      </c>
      <c r="K23" s="9">
        <f t="shared" si="0"/>
        <v>9578.94</v>
      </c>
      <c r="L23" s="9">
        <v>0</v>
      </c>
      <c r="M23" s="14">
        <f t="shared" si="1"/>
        <v>127792.51999999999</v>
      </c>
    </row>
    <row r="24" spans="1:14" s="1" customFormat="1">
      <c r="A24" s="26">
        <f t="shared" si="2"/>
        <v>6</v>
      </c>
      <c r="B24" s="5" t="s">
        <v>17</v>
      </c>
      <c r="C24" s="6" t="s">
        <v>43</v>
      </c>
      <c r="D24" s="6" t="s">
        <v>53</v>
      </c>
      <c r="E24" s="13" t="s">
        <v>67</v>
      </c>
      <c r="F24" s="8">
        <v>60000</v>
      </c>
      <c r="G24" s="9">
        <v>3616.78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51337.22</v>
      </c>
    </row>
    <row r="25" spans="1:14" s="1" customFormat="1">
      <c r="A25" s="26">
        <f t="shared" si="2"/>
        <v>7</v>
      </c>
      <c r="B25" s="5" t="s">
        <v>18</v>
      </c>
      <c r="C25" s="6" t="s">
        <v>43</v>
      </c>
      <c r="D25" s="6" t="s">
        <v>54</v>
      </c>
      <c r="E25" s="13" t="s">
        <v>67</v>
      </c>
      <c r="F25" s="8">
        <v>35000</v>
      </c>
      <c r="G25" s="9">
        <v>0</v>
      </c>
      <c r="H25" s="9">
        <f>F25*3.04%</f>
        <v>1064</v>
      </c>
      <c r="I25" s="9"/>
      <c r="J25" s="9">
        <v>1004.5</v>
      </c>
      <c r="K25" s="9">
        <f t="shared" si="0"/>
        <v>2068.5</v>
      </c>
      <c r="L25" s="9">
        <f>1500+1283.52</f>
        <v>2783.52</v>
      </c>
      <c r="M25" s="14">
        <f t="shared" si="1"/>
        <v>30147.98</v>
      </c>
      <c r="N25" s="15"/>
    </row>
    <row r="26" spans="1:14" s="1" customFormat="1">
      <c r="A26" s="26">
        <f t="shared" si="2"/>
        <v>8</v>
      </c>
      <c r="B26" s="5" t="s">
        <v>76</v>
      </c>
      <c r="C26" s="6" t="s">
        <v>43</v>
      </c>
      <c r="D26" s="6" t="s">
        <v>77</v>
      </c>
      <c r="E26" s="13" t="s">
        <v>67</v>
      </c>
      <c r="F26" s="28">
        <v>45000</v>
      </c>
      <c r="G26" s="9">
        <v>1235.06</v>
      </c>
      <c r="H26" s="9">
        <f>F26*3.04%</f>
        <v>1368</v>
      </c>
      <c r="I26" s="9"/>
      <c r="J26" s="9">
        <f>F26*2.87%</f>
        <v>1291.5</v>
      </c>
      <c r="K26" s="9">
        <f t="shared" ref="K26" si="3">H26+I26+J26</f>
        <v>2659.5</v>
      </c>
      <c r="L26" s="9">
        <v>0</v>
      </c>
      <c r="M26" s="14">
        <f>F26-G26-K26-L26</f>
        <v>41105.440000000002</v>
      </c>
    </row>
    <row r="27" spans="1:14" s="1" customFormat="1">
      <c r="A27" s="26">
        <f t="shared" si="2"/>
        <v>9</v>
      </c>
      <c r="B27" s="5" t="s">
        <v>19</v>
      </c>
      <c r="C27" s="6" t="s">
        <v>44</v>
      </c>
      <c r="D27" s="6" t="s">
        <v>55</v>
      </c>
      <c r="E27" s="13" t="s">
        <v>67</v>
      </c>
      <c r="F27" s="28">
        <v>130000</v>
      </c>
      <c r="G27" s="9">
        <v>19591.54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103681.54</v>
      </c>
    </row>
    <row r="28" spans="1:14" s="1" customFormat="1">
      <c r="A28" s="26">
        <f t="shared" si="2"/>
        <v>10</v>
      </c>
      <c r="B28" s="5" t="s">
        <v>80</v>
      </c>
      <c r="C28" s="6" t="s">
        <v>44</v>
      </c>
      <c r="D28" s="6" t="s">
        <v>63</v>
      </c>
      <c r="E28" s="13" t="s">
        <v>67</v>
      </c>
      <c r="F28" s="28">
        <v>25000</v>
      </c>
      <c r="G28" s="9">
        <v>0</v>
      </c>
      <c r="H28" s="9">
        <f>F28*3.04%</f>
        <v>760</v>
      </c>
      <c r="I28" s="9"/>
      <c r="J28" s="9">
        <f>F28*2.87%</f>
        <v>717.5</v>
      </c>
      <c r="K28" s="9">
        <f t="shared" si="0"/>
        <v>1477.5</v>
      </c>
      <c r="L28" s="9">
        <v>0</v>
      </c>
      <c r="M28" s="14">
        <f t="shared" si="1"/>
        <v>23522.5</v>
      </c>
    </row>
    <row r="29" spans="1:14" s="1" customFormat="1">
      <c r="A29" s="26">
        <f t="shared" si="2"/>
        <v>11</v>
      </c>
      <c r="B29" s="5" t="s">
        <v>21</v>
      </c>
      <c r="C29" s="6" t="s">
        <v>45</v>
      </c>
      <c r="D29" s="6" t="s">
        <v>64</v>
      </c>
      <c r="E29" s="13" t="s">
        <v>67</v>
      </c>
      <c r="F29" s="28">
        <v>60000</v>
      </c>
      <c r="G29" s="9">
        <v>3432.03</v>
      </c>
      <c r="H29" s="9">
        <v>1824</v>
      </c>
      <c r="I29" s="9">
        <v>923.76</v>
      </c>
      <c r="J29" s="9">
        <v>1722</v>
      </c>
      <c r="K29" s="9">
        <f t="shared" si="0"/>
        <v>4469.76</v>
      </c>
      <c r="L29" s="9">
        <f>1500</f>
        <v>1500</v>
      </c>
      <c r="M29" s="14">
        <f t="shared" si="1"/>
        <v>50598.21</v>
      </c>
    </row>
    <row r="30" spans="1:14" s="1" customFormat="1">
      <c r="A30" s="26">
        <f t="shared" si="2"/>
        <v>12</v>
      </c>
      <c r="B30" s="5" t="s">
        <v>22</v>
      </c>
      <c r="C30" s="6" t="s">
        <v>45</v>
      </c>
      <c r="D30" s="6" t="s">
        <v>56</v>
      </c>
      <c r="E30" s="13" t="s">
        <v>67</v>
      </c>
      <c r="F30" s="28">
        <v>25000</v>
      </c>
      <c r="G30" s="9">
        <v>0</v>
      </c>
      <c r="H30" s="9">
        <v>760</v>
      </c>
      <c r="I30" s="9">
        <v>923.76</v>
      </c>
      <c r="J30" s="9">
        <v>717.5</v>
      </c>
      <c r="K30" s="9">
        <f t="shared" si="0"/>
        <v>2401.2600000000002</v>
      </c>
      <c r="L30" s="9">
        <f>500+3993.93</f>
        <v>4493.93</v>
      </c>
      <c r="M30" s="14">
        <f t="shared" si="1"/>
        <v>18104.809999999998</v>
      </c>
    </row>
    <row r="31" spans="1:14" s="1" customFormat="1">
      <c r="A31" s="26">
        <f t="shared" si="2"/>
        <v>13</v>
      </c>
      <c r="B31" s="5" t="s">
        <v>23</v>
      </c>
      <c r="C31" s="6" t="s">
        <v>46</v>
      </c>
      <c r="D31" s="6" t="s">
        <v>65</v>
      </c>
      <c r="E31" s="13" t="s">
        <v>67</v>
      </c>
      <c r="F31" s="28">
        <v>85000</v>
      </c>
      <c r="G31" s="9">
        <v>8536.4599999999991</v>
      </c>
      <c r="H31" s="9">
        <v>2584</v>
      </c>
      <c r="I31" s="9">
        <v>923.76</v>
      </c>
      <c r="J31" s="9">
        <v>2439.5</v>
      </c>
      <c r="K31" s="9">
        <f t="shared" si="0"/>
        <v>5947.26</v>
      </c>
      <c r="L31" s="9">
        <f>2000+6380.58+100</f>
        <v>8480.58</v>
      </c>
      <c r="M31" s="14">
        <f>F31-G31-K31-L31</f>
        <v>62035.700000000012</v>
      </c>
    </row>
    <row r="32" spans="1:14" s="1" customFormat="1">
      <c r="A32" s="26">
        <f t="shared" si="2"/>
        <v>14</v>
      </c>
      <c r="B32" s="5" t="s">
        <v>24</v>
      </c>
      <c r="C32" s="6" t="s">
        <v>46</v>
      </c>
      <c r="D32" s="6" t="s">
        <v>66</v>
      </c>
      <c r="E32" s="13" t="s">
        <v>67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2000+2807.45</f>
        <v>4807.45</v>
      </c>
      <c r="M32" s="14">
        <f t="shared" si="1"/>
        <v>23419.55</v>
      </c>
    </row>
    <row r="33" spans="1:13" s="1" customFormat="1">
      <c r="A33" s="26">
        <f t="shared" si="2"/>
        <v>15</v>
      </c>
      <c r="B33" s="5" t="s">
        <v>25</v>
      </c>
      <c r="C33" s="6" t="s">
        <v>46</v>
      </c>
      <c r="D33" s="6" t="s">
        <v>57</v>
      </c>
      <c r="E33" s="13" t="s">
        <v>67</v>
      </c>
      <c r="F33" s="28">
        <v>50000</v>
      </c>
      <c r="G33" s="9">
        <v>1940.74</v>
      </c>
      <c r="H33" s="9">
        <v>1520</v>
      </c>
      <c r="I33" s="9"/>
      <c r="J33" s="9">
        <v>1435</v>
      </c>
      <c r="K33" s="9">
        <f t="shared" si="0"/>
        <v>2955</v>
      </c>
      <c r="L33" s="9">
        <f>500+916.8</f>
        <v>1416.8</v>
      </c>
      <c r="M33" s="14">
        <f t="shared" si="1"/>
        <v>43687.46</v>
      </c>
    </row>
    <row r="34" spans="1:13" s="1" customFormat="1">
      <c r="A34" s="26">
        <f t="shared" si="2"/>
        <v>16</v>
      </c>
      <c r="B34" s="5" t="s">
        <v>71</v>
      </c>
      <c r="C34" s="6" t="s">
        <v>46</v>
      </c>
      <c r="D34" s="6" t="s">
        <v>70</v>
      </c>
      <c r="E34" s="13" t="s">
        <v>67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>
      <c r="A35" s="26">
        <f t="shared" si="2"/>
        <v>17</v>
      </c>
      <c r="B35" s="5" t="s">
        <v>26</v>
      </c>
      <c r="C35" s="6" t="s">
        <v>47</v>
      </c>
      <c r="D35" s="6" t="s">
        <v>69</v>
      </c>
      <c r="E35" s="13" t="s">
        <v>67</v>
      </c>
      <c r="F35" s="28">
        <v>60000</v>
      </c>
      <c r="G35" s="9">
        <v>3247.28</v>
      </c>
      <c r="H35" s="9">
        <v>1824</v>
      </c>
      <c r="I35" s="9">
        <f>923.76*2</f>
        <v>1847.52</v>
      </c>
      <c r="J35" s="9">
        <v>1722</v>
      </c>
      <c r="K35" s="9">
        <f t="shared" si="0"/>
        <v>5393.52</v>
      </c>
      <c r="L35" s="9">
        <v>0</v>
      </c>
      <c r="M35" s="14">
        <f t="shared" si="1"/>
        <v>51359.199999999997</v>
      </c>
    </row>
    <row r="36" spans="1:13" s="1" customFormat="1">
      <c r="A36" s="26">
        <f t="shared" si="2"/>
        <v>18</v>
      </c>
      <c r="B36" s="5" t="s">
        <v>20</v>
      </c>
      <c r="C36" s="6" t="s">
        <v>79</v>
      </c>
      <c r="D36" s="6" t="s">
        <v>78</v>
      </c>
      <c r="E36" s="13" t="s">
        <v>67</v>
      </c>
      <c r="F36" s="28">
        <v>55000</v>
      </c>
      <c r="G36" s="9">
        <v>2675.88</v>
      </c>
      <c r="H36" s="9">
        <v>1672</v>
      </c>
      <c r="I36" s="9"/>
      <c r="J36" s="9">
        <v>1578.5</v>
      </c>
      <c r="K36" s="9">
        <f>H36+I36+J36</f>
        <v>3250.5</v>
      </c>
      <c r="L36" s="9">
        <f>2500+1531.34</f>
        <v>4031.34</v>
      </c>
      <c r="M36" s="14">
        <f>F36-G36-K36-L36</f>
        <v>45042.28</v>
      </c>
    </row>
    <row r="37" spans="1:13" s="1" customFormat="1">
      <c r="A37" s="26">
        <f t="shared" si="2"/>
        <v>19</v>
      </c>
      <c r="B37" s="5" t="s">
        <v>27</v>
      </c>
      <c r="C37" s="6" t="s">
        <v>48</v>
      </c>
      <c r="D37" s="6" t="s">
        <v>58</v>
      </c>
      <c r="E37" s="13" t="s">
        <v>67</v>
      </c>
      <c r="F37" s="28">
        <v>55000</v>
      </c>
      <c r="G37" s="9">
        <v>2675.88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48673.62</v>
      </c>
    </row>
    <row r="38" spans="1:13" s="1" customFormat="1">
      <c r="A38" s="26">
        <f t="shared" si="2"/>
        <v>20</v>
      </c>
      <c r="B38" s="5" t="s">
        <v>28</v>
      </c>
      <c r="C38" s="6" t="s">
        <v>48</v>
      </c>
      <c r="D38" s="6" t="s">
        <v>58</v>
      </c>
      <c r="E38" s="13" t="s">
        <v>67</v>
      </c>
      <c r="F38" s="28">
        <v>55000</v>
      </c>
      <c r="G38" s="9">
        <v>2675.88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48073.62</v>
      </c>
    </row>
    <row r="39" spans="1:13" s="1" customFormat="1">
      <c r="A39" s="26">
        <f t="shared" si="2"/>
        <v>21</v>
      </c>
      <c r="B39" s="5" t="s">
        <v>29</v>
      </c>
      <c r="C39" s="6" t="s">
        <v>48</v>
      </c>
      <c r="D39" s="6" t="s">
        <v>58</v>
      </c>
      <c r="E39" s="13" t="s">
        <v>67</v>
      </c>
      <c r="F39" s="28">
        <v>75000</v>
      </c>
      <c r="G39" s="9">
        <v>6439.48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63128.020000000004</v>
      </c>
    </row>
    <row r="40" spans="1:13" s="1" customFormat="1">
      <c r="A40" s="26">
        <f t="shared" si="2"/>
        <v>22</v>
      </c>
      <c r="B40" s="5" t="s">
        <v>30</v>
      </c>
      <c r="C40" s="6" t="s">
        <v>48</v>
      </c>
      <c r="D40" s="6" t="s">
        <v>58</v>
      </c>
      <c r="E40" s="13" t="s">
        <v>67</v>
      </c>
      <c r="F40" s="28">
        <v>50000</v>
      </c>
      <c r="G40" s="9">
        <v>1940.74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44104.26</v>
      </c>
    </row>
    <row r="41" spans="1:13" s="1" customFormat="1">
      <c r="A41" s="26">
        <f t="shared" si="2"/>
        <v>23</v>
      </c>
      <c r="B41" s="5" t="s">
        <v>31</v>
      </c>
      <c r="C41" s="6" t="s">
        <v>48</v>
      </c>
      <c r="D41" s="6" t="s">
        <v>58</v>
      </c>
      <c r="E41" s="13" t="s">
        <v>67</v>
      </c>
      <c r="F41" s="28">
        <v>50000</v>
      </c>
      <c r="G41" s="9">
        <v>1940.74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43104.26</v>
      </c>
    </row>
    <row r="42" spans="1:13" s="1" customFormat="1">
      <c r="A42" s="26">
        <f t="shared" si="2"/>
        <v>24</v>
      </c>
      <c r="B42" s="5" t="s">
        <v>32</v>
      </c>
      <c r="C42" s="6" t="s">
        <v>48</v>
      </c>
      <c r="D42" s="6" t="s">
        <v>59</v>
      </c>
      <c r="E42" s="13" t="s">
        <v>67</v>
      </c>
      <c r="F42" s="28">
        <v>55000</v>
      </c>
      <c r="G42" s="9">
        <v>2507.85</v>
      </c>
      <c r="H42" s="9">
        <v>1672</v>
      </c>
      <c r="I42" s="9">
        <v>923.76</v>
      </c>
      <c r="J42" s="9">
        <v>1578.5</v>
      </c>
      <c r="K42" s="9">
        <f t="shared" si="0"/>
        <v>4174.26</v>
      </c>
      <c r="L42" s="9">
        <v>0</v>
      </c>
      <c r="M42" s="14">
        <f t="shared" si="1"/>
        <v>48317.89</v>
      </c>
    </row>
    <row r="43" spans="1:13" s="1" customFormat="1">
      <c r="A43" s="26">
        <f t="shared" si="2"/>
        <v>25</v>
      </c>
      <c r="B43" s="5" t="s">
        <v>83</v>
      </c>
      <c r="C43" s="6" t="s">
        <v>48</v>
      </c>
      <c r="D43" s="6" t="s">
        <v>82</v>
      </c>
      <c r="E43" s="13" t="s">
        <v>67</v>
      </c>
      <c r="F43" s="28">
        <v>20000</v>
      </c>
      <c r="G43" s="9">
        <v>0</v>
      </c>
      <c r="H43" s="9">
        <f>F43*3.04%</f>
        <v>608</v>
      </c>
      <c r="I43" s="9"/>
      <c r="J43" s="9">
        <f>F43*2.87%</f>
        <v>574</v>
      </c>
      <c r="K43" s="9">
        <f t="shared" ref="K43" si="4">H43+I43+J43</f>
        <v>1182</v>
      </c>
      <c r="L43" s="9">
        <v>0</v>
      </c>
      <c r="M43" s="14">
        <f t="shared" ref="M43" si="5">F43-G43-K43-L43</f>
        <v>18818</v>
      </c>
    </row>
    <row r="44" spans="1:13" s="1" customFormat="1">
      <c r="A44" s="26">
        <f t="shared" si="2"/>
        <v>26</v>
      </c>
      <c r="B44" s="5" t="s">
        <v>33</v>
      </c>
      <c r="C44" s="6" t="s">
        <v>49</v>
      </c>
      <c r="D44" s="6" t="s">
        <v>60</v>
      </c>
      <c r="E44" s="13" t="s">
        <v>67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500+4083.57</f>
        <v>4583.57</v>
      </c>
      <c r="M44" s="14">
        <f t="shared" si="1"/>
        <v>6707.23</v>
      </c>
    </row>
    <row r="45" spans="1:13" s="1" customFormat="1">
      <c r="A45" s="26">
        <f t="shared" si="2"/>
        <v>27</v>
      </c>
      <c r="B45" s="5" t="s">
        <v>34</v>
      </c>
      <c r="C45" s="6" t="s">
        <v>49</v>
      </c>
      <c r="D45" s="6" t="s">
        <v>60</v>
      </c>
      <c r="E45" s="13" t="s">
        <v>67</v>
      </c>
      <c r="F45" s="8">
        <v>12000</v>
      </c>
      <c r="G45" s="9">
        <v>0</v>
      </c>
      <c r="H45" s="9">
        <v>364.8</v>
      </c>
      <c r="I45" s="9"/>
      <c r="J45" s="9">
        <v>344.4</v>
      </c>
      <c r="K45" s="9">
        <f t="shared" si="0"/>
        <v>709.2</v>
      </c>
      <c r="L45" s="9">
        <f>1000+100</f>
        <v>1100</v>
      </c>
      <c r="M45" s="14">
        <f t="shared" si="1"/>
        <v>10190.799999999999</v>
      </c>
    </row>
    <row r="46" spans="1:13" s="1" customFormat="1">
      <c r="A46" s="26">
        <f t="shared" si="2"/>
        <v>28</v>
      </c>
      <c r="B46" s="5" t="s">
        <v>35</v>
      </c>
      <c r="C46" s="6" t="s">
        <v>49</v>
      </c>
      <c r="D46" s="6" t="s">
        <v>61</v>
      </c>
      <c r="E46" s="13" t="s">
        <v>67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1000+1100.16</f>
        <v>2100.16</v>
      </c>
      <c r="M46" s="14">
        <f t="shared" si="1"/>
        <v>13895.14</v>
      </c>
    </row>
    <row r="47" spans="1:13" s="1" customFormat="1">
      <c r="A47" s="26">
        <f t="shared" si="2"/>
        <v>29</v>
      </c>
      <c r="B47" s="5" t="s">
        <v>36</v>
      </c>
      <c r="C47" s="6" t="s">
        <v>49</v>
      </c>
      <c r="D47" s="6" t="s">
        <v>61</v>
      </c>
      <c r="E47" s="13" t="s">
        <v>67</v>
      </c>
      <c r="F47" s="8">
        <v>17000</v>
      </c>
      <c r="G47" s="9">
        <v>0</v>
      </c>
      <c r="H47" s="9">
        <v>516.79999999999995</v>
      </c>
      <c r="I47" s="9">
        <v>923.76</v>
      </c>
      <c r="J47" s="9">
        <v>487.9</v>
      </c>
      <c r="K47" s="9">
        <f t="shared" si="0"/>
        <v>1928.46</v>
      </c>
      <c r="L47" s="9">
        <f>300+916.8</f>
        <v>1216.8</v>
      </c>
      <c r="M47" s="14">
        <f t="shared" si="1"/>
        <v>13854.740000000002</v>
      </c>
    </row>
    <row r="48" spans="1:13" s="1" customFormat="1">
      <c r="A48" s="26">
        <f t="shared" si="2"/>
        <v>30</v>
      </c>
      <c r="B48" s="5" t="s">
        <v>37</v>
      </c>
      <c r="C48" s="6" t="s">
        <v>49</v>
      </c>
      <c r="D48" s="6" t="s">
        <v>61</v>
      </c>
      <c r="E48" s="13" t="s">
        <v>67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0</v>
      </c>
      <c r="M48" s="14">
        <f t="shared" si="1"/>
        <v>15995.3</v>
      </c>
    </row>
    <row r="49" spans="1:109" s="1" customFormat="1">
      <c r="A49" s="26">
        <f t="shared" si="2"/>
        <v>31</v>
      </c>
      <c r="B49" s="5" t="s">
        <v>38</v>
      </c>
      <c r="C49" s="6" t="s">
        <v>49</v>
      </c>
      <c r="D49" s="6" t="s">
        <v>62</v>
      </c>
      <c r="E49" s="13" t="s">
        <v>67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9" s="1" customFormat="1">
      <c r="A50" s="26">
        <f t="shared" si="2"/>
        <v>32</v>
      </c>
      <c r="B50" s="5" t="s">
        <v>39</v>
      </c>
      <c r="C50" s="6" t="s">
        <v>49</v>
      </c>
      <c r="D50" s="6" t="s">
        <v>61</v>
      </c>
      <c r="E50" s="13" t="s">
        <v>67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900+516.4</f>
        <v>1416.4</v>
      </c>
      <c r="M50" s="14">
        <f t="shared" si="1"/>
        <v>14578.9</v>
      </c>
    </row>
    <row r="51" spans="1:109" s="1" customFormat="1">
      <c r="A51" s="26">
        <f t="shared" si="2"/>
        <v>33</v>
      </c>
      <c r="B51" s="5" t="s">
        <v>40</v>
      </c>
      <c r="C51" s="6" t="s">
        <v>49</v>
      </c>
      <c r="D51" s="6" t="s">
        <v>61</v>
      </c>
      <c r="E51" s="13" t="s">
        <v>67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ref="K51" si="6">H51+I51+J51</f>
        <v>1004.6999999999999</v>
      </c>
      <c r="L51" s="9">
        <v>0</v>
      </c>
      <c r="M51" s="14">
        <f t="shared" si="1"/>
        <v>15995.3</v>
      </c>
    </row>
    <row r="52" spans="1:109" s="1" customFormat="1">
      <c r="A52" s="26">
        <f t="shared" si="2"/>
        <v>34</v>
      </c>
      <c r="B52" s="5" t="s">
        <v>41</v>
      </c>
      <c r="C52" s="6" t="s">
        <v>49</v>
      </c>
      <c r="D52" s="6" t="s">
        <v>61</v>
      </c>
      <c r="E52" s="13" t="s">
        <v>67</v>
      </c>
      <c r="F52" s="8">
        <v>17000</v>
      </c>
      <c r="G52" s="9">
        <v>0</v>
      </c>
      <c r="H52" s="9">
        <v>516.79999999999995</v>
      </c>
      <c r="I52" s="9"/>
      <c r="J52" s="9">
        <v>487.9</v>
      </c>
      <c r="K52" s="9">
        <f t="shared" si="0"/>
        <v>1004.6999999999999</v>
      </c>
      <c r="L52" s="9">
        <f>600+2630.87</f>
        <v>3230.87</v>
      </c>
      <c r="M52" s="14">
        <f t="shared" si="1"/>
        <v>12764.43</v>
      </c>
    </row>
    <row r="53" spans="1:109" s="1" customFormat="1">
      <c r="A53" s="26">
        <f t="shared" si="2"/>
        <v>35</v>
      </c>
      <c r="B53" s="5" t="s">
        <v>42</v>
      </c>
      <c r="C53" s="6" t="s">
        <v>49</v>
      </c>
      <c r="D53" s="6" t="s">
        <v>60</v>
      </c>
      <c r="E53" s="13" t="s">
        <v>67</v>
      </c>
      <c r="F53" s="8">
        <v>12000</v>
      </c>
      <c r="G53" s="9">
        <v>0</v>
      </c>
      <c r="H53" s="9">
        <v>364.8</v>
      </c>
      <c r="I53" s="9"/>
      <c r="J53" s="9">
        <v>344.4</v>
      </c>
      <c r="K53" s="9">
        <f t="shared" si="0"/>
        <v>709.2</v>
      </c>
      <c r="L53" s="9">
        <f>600</f>
        <v>600</v>
      </c>
      <c r="M53" s="14">
        <f t="shared" si="1"/>
        <v>10690.8</v>
      </c>
    </row>
    <row r="54" spans="1:109" s="1" customFormat="1" ht="27.75">
      <c r="A54" s="27"/>
      <c r="B54" s="16" t="s">
        <v>11</v>
      </c>
      <c r="C54" s="17"/>
      <c r="D54" s="17"/>
      <c r="E54" s="17"/>
      <c r="F54" s="18">
        <f t="shared" ref="F54:H54" si="7">SUM(F19:F53)</f>
        <v>2065000</v>
      </c>
      <c r="G54" s="19">
        <f t="shared" si="7"/>
        <v>210735.3</v>
      </c>
      <c r="H54" s="19">
        <f t="shared" si="7"/>
        <v>50655.520000000026</v>
      </c>
      <c r="I54" s="19">
        <f t="shared" ref="I54:L54" si="8">SUM(I19:I53)</f>
        <v>9237.6</v>
      </c>
      <c r="J54" s="19">
        <f t="shared" si="8"/>
        <v>59182.270000000019</v>
      </c>
      <c r="K54" s="19">
        <f t="shared" si="8"/>
        <v>119075.38999999997</v>
      </c>
      <c r="L54" s="19">
        <f t="shared" si="8"/>
        <v>54495.02</v>
      </c>
      <c r="M54" s="20">
        <f>SUM(M19:M53)</f>
        <v>1680694.29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</row>
    <row r="55" spans="1:109" s="1" customFormat="1" ht="27.75">
      <c r="A55" s="2"/>
      <c r="B55" s="2"/>
      <c r="C55" s="2"/>
      <c r="D55" s="2"/>
      <c r="E55" s="2"/>
      <c r="F55" s="2"/>
      <c r="G55" s="2"/>
      <c r="H55" s="22"/>
      <c r="I55" s="23"/>
      <c r="J55" s="22"/>
      <c r="K55" s="22"/>
      <c r="L55" s="22"/>
      <c r="M55" s="2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</row>
    <row r="56" spans="1:109" s="1" customFormat="1">
      <c r="A56" s="40"/>
      <c r="B56" s="40"/>
      <c r="C56" s="40"/>
      <c r="D56" s="40"/>
      <c r="E56" s="40"/>
      <c r="F56" s="40"/>
      <c r="G56" s="40"/>
      <c r="H56" s="40"/>
      <c r="I56" s="40"/>
      <c r="J56" s="15"/>
      <c r="K56" s="15"/>
      <c r="L56" s="15"/>
      <c r="M56" s="15"/>
    </row>
    <row r="57" spans="1:109" s="1" customFormat="1">
      <c r="B57" s="11"/>
      <c r="C57" s="11"/>
      <c r="H57" s="15"/>
      <c r="J57" s="15"/>
      <c r="K57" s="15"/>
      <c r="L57" s="15"/>
      <c r="M57" s="15"/>
    </row>
    <row r="58" spans="1:109" s="1" customFormat="1">
      <c r="B58" s="11"/>
      <c r="C58" s="11"/>
      <c r="H58" s="15"/>
      <c r="J58" s="15"/>
      <c r="K58" s="15"/>
      <c r="L58" s="15"/>
      <c r="M58" s="15"/>
    </row>
    <row r="59" spans="1:109" s="1" customFormat="1" ht="27.75">
      <c r="A59" s="2"/>
      <c r="B59" s="11"/>
      <c r="C59" s="11"/>
      <c r="H59" s="15"/>
      <c r="J59" s="15"/>
      <c r="K59" s="15"/>
      <c r="L59" s="15"/>
      <c r="M59" s="15"/>
    </row>
    <row r="60" spans="1:109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09" ht="27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09" ht="27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09" ht="27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09" ht="27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27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>
      <c r="F66" s="8">
        <v>60000</v>
      </c>
    </row>
  </sheetData>
  <mergeCells count="25"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A65:M65"/>
    <mergeCell ref="A61:M61"/>
    <mergeCell ref="A63:M63"/>
    <mergeCell ref="A62:M62"/>
    <mergeCell ref="F16:F18"/>
    <mergeCell ref="G16:G18"/>
    <mergeCell ref="I17:I18"/>
    <mergeCell ref="K17:K18"/>
    <mergeCell ref="A60:M60"/>
    <mergeCell ref="A64:M64"/>
    <mergeCell ref="A56:I56"/>
    <mergeCell ref="L16:L18"/>
    <mergeCell ref="H17:H18"/>
    <mergeCell ref="J17:J18"/>
    <mergeCell ref="E16:E18"/>
    <mergeCell ref="D16:D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2016-08-30T13:26:27Z</dcterms:modified>
</cp:coreProperties>
</file>