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-ccoronado\Documents\1 - Transparencia\Presupuesto\b. Ejecucion del presupuesto\2023\"/>
    </mc:Choice>
  </mc:AlternateContent>
  <xr:revisionPtr revIDLastSave="0" documentId="8_{84B8CA22-0FB1-4B1E-8AC1-CD5277BB9235}" xr6:coauthVersionLast="47" xr6:coauthVersionMax="47" xr10:uidLastSave="{00000000-0000-0000-0000-000000000000}"/>
  <bookViews>
    <workbookView xWindow="20370" yWindow="-120" windowWidth="29040" windowHeight="15720" activeTab="1" xr2:uid="{00000000-000D-0000-FFFF-FFFF00000000}"/>
  </bookViews>
  <sheets>
    <sheet name="P1 Presupuesto Aprobado" sheetId="1" r:id="rId1"/>
    <sheet name="P2 Presupuesto Aprobado-Ejec " sheetId="2" r:id="rId2"/>
    <sheet name="P3 Ejecucion " sheetId="3" r:id="rId3"/>
  </sheets>
  <definedNames>
    <definedName name="_xlnm.Print_Area" localSheetId="1">'P2 Presupuesto Aprobado-Ejec '!$C$1:$R$102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85" i="2" l="1"/>
  <c r="H37" i="2"/>
  <c r="H28" i="2" s="1"/>
  <c r="H27" i="2"/>
  <c r="H25" i="2"/>
  <c r="H24" i="2"/>
  <c r="H19" i="2"/>
  <c r="H18" i="2" s="1"/>
  <c r="H17" i="2"/>
  <c r="H13" i="2"/>
  <c r="E18" i="3"/>
  <c r="E24" i="3"/>
  <c r="E36" i="3"/>
  <c r="E53" i="3" l="1"/>
  <c r="E27" i="3"/>
  <c r="E26" i="3"/>
  <c r="E23" i="3"/>
  <c r="E17" i="3" s="1"/>
  <c r="E16" i="3"/>
  <c r="E12" i="3"/>
  <c r="E11" i="3" s="1"/>
  <c r="E10" i="3" s="1"/>
  <c r="D13" i="1" l="1"/>
  <c r="D27" i="3"/>
  <c r="D26" i="3"/>
  <c r="D18" i="3"/>
  <c r="D17" i="3" s="1"/>
  <c r="D12" i="3"/>
  <c r="G13" i="2" l="1"/>
  <c r="G18" i="2"/>
  <c r="G19" i="2"/>
  <c r="G27" i="2"/>
  <c r="G28" i="2"/>
  <c r="G17" i="2"/>
  <c r="D11" i="3"/>
  <c r="D10" i="3" s="1"/>
  <c r="D16" i="3"/>
  <c r="G12" i="2" l="1"/>
  <c r="G11" i="2" s="1"/>
  <c r="O73" i="3"/>
  <c r="O72" i="3"/>
  <c r="O71" i="3"/>
  <c r="O70" i="3"/>
  <c r="O69" i="3"/>
  <c r="O68" i="3"/>
  <c r="O67" i="3"/>
  <c r="O66" i="3"/>
  <c r="O65" i="3"/>
  <c r="O64" i="3"/>
  <c r="O63" i="3"/>
  <c r="O62" i="3"/>
  <c r="O61" i="3"/>
  <c r="O60" i="3"/>
  <c r="O59" i="3"/>
  <c r="O58" i="3"/>
  <c r="O57" i="3"/>
  <c r="O56" i="3"/>
  <c r="O55" i="3"/>
  <c r="O54" i="3"/>
  <c r="O53" i="3"/>
  <c r="O52" i="3"/>
  <c r="O51" i="3"/>
  <c r="O50" i="3"/>
  <c r="O49" i="3"/>
  <c r="O48" i="3"/>
  <c r="O47" i="3"/>
  <c r="O46" i="3"/>
  <c r="O45" i="3"/>
  <c r="O44" i="3"/>
  <c r="O43" i="3"/>
  <c r="O42" i="3"/>
  <c r="O41" i="3"/>
  <c r="O40" i="3"/>
  <c r="O39" i="3"/>
  <c r="O38" i="3"/>
  <c r="O37" i="3"/>
  <c r="O36" i="3"/>
  <c r="O35" i="3"/>
  <c r="O34" i="3"/>
  <c r="O33" i="3"/>
  <c r="O32" i="3"/>
  <c r="O31" i="3"/>
  <c r="O30" i="3"/>
  <c r="O29" i="3"/>
  <c r="O28" i="3"/>
  <c r="O27" i="3"/>
  <c r="O26" i="3"/>
  <c r="O25" i="3"/>
  <c r="O23" i="3"/>
  <c r="O22" i="3"/>
  <c r="O21" i="3"/>
  <c r="O20" i="3"/>
  <c r="O16" i="3"/>
  <c r="O15" i="3"/>
  <c r="O14" i="3"/>
  <c r="O13" i="3"/>
  <c r="O12" i="3"/>
  <c r="C23" i="3" l="1"/>
  <c r="O24" i="3" s="1"/>
  <c r="C18" i="3"/>
  <c r="O19" i="3" s="1"/>
  <c r="C12" i="3"/>
  <c r="C16" i="3"/>
  <c r="O17" i="3" s="1"/>
  <c r="D55" i="1"/>
  <c r="D37" i="1"/>
  <c r="D35" i="1"/>
  <c r="D31" i="1"/>
  <c r="D29" i="1"/>
  <c r="D27" i="1"/>
  <c r="D26" i="1"/>
  <c r="D25" i="1"/>
  <c r="D24" i="1"/>
  <c r="D23" i="1"/>
  <c r="D22" i="1"/>
  <c r="C17" i="3" l="1"/>
  <c r="O18" i="3" s="1"/>
  <c r="C11" i="3"/>
  <c r="C10" i="3" s="1"/>
  <c r="O10" i="3" s="1"/>
  <c r="O11" i="3"/>
  <c r="D21" i="1"/>
  <c r="D20" i="1"/>
  <c r="D19" i="1"/>
  <c r="D17" i="1"/>
  <c r="D14" i="1"/>
  <c r="F24" i="2" l="1"/>
  <c r="F19" i="2"/>
  <c r="F18" i="2" s="1"/>
  <c r="F17" i="2"/>
  <c r="F13" i="2"/>
  <c r="D17" i="2" l="1"/>
  <c r="D12" i="2" s="1"/>
  <c r="D21" i="2"/>
  <c r="D20" i="2"/>
  <c r="D19" i="2"/>
  <c r="D18" i="2" s="1"/>
  <c r="D23" i="2"/>
  <c r="D24" i="2"/>
  <c r="D25" i="2"/>
  <c r="D26" i="2"/>
  <c r="D27" i="2"/>
  <c r="D29" i="2"/>
  <c r="D31" i="2"/>
  <c r="D35" i="2"/>
  <c r="D37" i="2"/>
  <c r="D55" i="2"/>
  <c r="E55" i="2"/>
  <c r="E54" i="2" s="1"/>
  <c r="E29" i="2"/>
  <c r="E37" i="2"/>
  <c r="E35" i="2"/>
  <c r="E31" i="2"/>
  <c r="E28" i="2" s="1"/>
  <c r="E27" i="2"/>
  <c r="E26" i="2"/>
  <c r="E25" i="2"/>
  <c r="E24" i="2"/>
  <c r="E23" i="2"/>
  <c r="E21" i="2"/>
  <c r="E20" i="2"/>
  <c r="E19" i="2"/>
  <c r="E14" i="2"/>
  <c r="E12" i="2" s="1"/>
  <c r="E13" i="2"/>
  <c r="E17" i="2"/>
  <c r="E18" i="2" l="1"/>
  <c r="Q12" i="2"/>
  <c r="Q11" i="2" l="1"/>
  <c r="P12" i="2"/>
  <c r="P11" i="2" s="1"/>
  <c r="O12" i="2"/>
  <c r="N12" i="2" l="1"/>
  <c r="O11" i="2" l="1"/>
  <c r="N11" i="2" l="1"/>
  <c r="M12" i="2" l="1"/>
  <c r="M11" i="2" l="1"/>
  <c r="L12" i="2"/>
  <c r="L11" i="2" s="1"/>
  <c r="K12" i="2"/>
  <c r="K11" i="2" l="1"/>
  <c r="J12" i="2" l="1"/>
  <c r="J11" i="2" s="1"/>
  <c r="D28" i="2"/>
  <c r="D54" i="2"/>
  <c r="D12" i="1"/>
  <c r="D18" i="1"/>
  <c r="D28" i="1"/>
  <c r="D54" i="1"/>
  <c r="H12" i="2" l="1"/>
  <c r="I12" i="2"/>
  <c r="I11" i="2" s="1"/>
  <c r="F12" i="2"/>
  <c r="F11" i="2" s="1"/>
  <c r="H11" i="2" l="1"/>
  <c r="R11" i="2" s="1"/>
</calcChain>
</file>

<file path=xl/sharedStrings.xml><?xml version="1.0" encoding="utf-8"?>
<sst xmlns="http://schemas.openxmlformats.org/spreadsheetml/2006/main" count="281" uniqueCount="109">
  <si>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</si>
  <si>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</si>
  <si>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</si>
  <si>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</si>
  <si>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</si>
  <si>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</si>
  <si>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</si>
  <si>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</si>
  <si>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</si>
  <si>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</si>
  <si>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</si>
  <si>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</si>
  <si>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</si>
  <si>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</si>
  <si>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</si>
  <si>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</si>
  <si>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</si>
  <si>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</si>
  <si>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</si>
  <si>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</si>
  <si>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</si>
  <si>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</si>
  <si>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</si>
  <si>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</si>
  <si>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</si>
  <si>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</si>
  <si>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</si>
  <si>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</si>
  <si>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</si>
  <si>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</si>
  <si>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</si>
  <si>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</si>
  <si>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</si>
  <si>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</si>
  <si>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</si>
  <si>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</si>
  <si>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</si>
  <si>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</si>
  <si>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</si>
  <si>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</si>
  <si>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</si>
  <si>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</si>
  <si>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</si>
  <si>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</si>
  <si>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</si>
  <si>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</si>
  <si>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</si>
  <si>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</si>
  <si>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</si>
  <si>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</si>
  <si>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</si>
  <si>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</si>
  <si>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</si>
  <si>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</si>
  <si>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</si>
  <si>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</si>
  <si>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</si>
  <si>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</si>
  <si>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</si>
  <si>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</si>
  <si>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</si>
  <si>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</si>
  <si>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</si>
  <si>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</si>
  <si>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</si>
  <si>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</si>
  <si>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</si>
  <si>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 xml:space="preserve">Nombre de la institución 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</si>
  <si>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</si>
  <si>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</si>
  <si>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</si>
  <si>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</si>
  <si>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</si>
  <si>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</si>
  <si>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</si>
  <si>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</si>
  <si>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</si>
  <si>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{Ministerio al que está adscrito (si aplica)}</t>
  </si>
  <si>
    <t xml:space="preserve">Presupuesto de Gasto y Aplicaciones financieras 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</si>
  <si>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</si>
  <si>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</si>
  <si>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</si>
  <si>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</si>
  <si>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</si>
  <si>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</si>
  <si>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</si>
  <si>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</si>
  <si>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</si>
  <si>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</si>
  <si>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</si>
  <si>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</si>
  <si>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</si>
  <si>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</si>
  <si>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</si>
  <si>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</si>
  <si>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</si>
  <si>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</si>
  <si>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</si>
  <si>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</si>
  <si>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</si>
  <si>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{ INDUSTRIA, COMERCIO y MIPYMES (MIC)}</t>
  </si>
  <si>
    <t>COMISIÓN REGULADORA DE PRÁCTICAS DESLEALES EN EL COMERCIO Y SOBRE MEDIDAS DE SALVAGUARDIAS (CDC)</t>
  </si>
  <si>
    <t>Fuente: SIGEF</t>
  </si>
  <si>
    <t>Comision Reguladora de Practicas Desleales en el Comercio y Sobre Medidas de  Salvaguardias (CDC)</t>
  </si>
  <si>
    <t>Año {2023}</t>
  </si>
  <si>
    <t xml:space="preserve"> </t>
  </si>
  <si>
    <t>Año 2023</t>
  </si>
  <si>
    <t>Gabriela Calderón</t>
  </si>
  <si>
    <t>Encargada Departamento Administrativo y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</si>
</sst>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.0_);_(* \(#,##0.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indexed="8"/>
      <name val="Arial Narrow"/>
      <family val="2"/>
    </font>
    <font>
      <b/>
      <sz val="9"/>
      <color theme="1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8" tint="-0.49998474074526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0">
    <xf numFmtId="0" fontId="0" fillId="0" borderId="0" xfId="0"/>
    <xf numFmtId="0" fontId="3" fillId="0" borderId="1" xfId="0" applyFont="1" applyBorder="1" applyAlignment="1">
      <alignment horizontal="left"/>
    </xf>
    <xf numFmtId="164" fontId="3" fillId="0" borderId="1" xfId="0" applyNumberFormat="1" applyFont="1" applyBorder="1"/>
    <xf numFmtId="0" fontId="3" fillId="0" borderId="0" xfId="0" applyFont="1" applyAlignment="1">
      <alignment horizontal="left" indent="1"/>
    </xf>
    <xf numFmtId="164" fontId="3" fillId="0" borderId="0" xfId="0" applyNumberFormat="1" applyFont="1"/>
    <xf numFmtId="0" fontId="0" fillId="0" borderId="0" xfId="0" applyAlignment="1">
      <alignment horizontal="left" indent="2"/>
    </xf>
    <xf numFmtId="164" fontId="0" fillId="0" borderId="0" xfId="0" applyNumberFormat="1"/>
    <xf numFmtId="0" fontId="2" fillId="2" borderId="3" xfId="0" applyFont="1" applyFill="1" applyBorder="1" applyAlignment="1">
      <alignment horizontal="left" vertical="center"/>
    </xf>
    <xf numFmtId="0" fontId="0" fillId="3" borderId="0" xfId="0" applyFill="1"/>
    <xf numFmtId="164" fontId="3" fillId="2" borderId="2" xfId="0" applyNumberFormat="1" applyFont="1" applyFill="1" applyBorder="1"/>
    <xf numFmtId="0" fontId="2" fillId="2" borderId="2" xfId="0" applyFont="1" applyFill="1" applyBorder="1" applyAlignment="1">
      <alignment vertical="center"/>
    </xf>
    <xf numFmtId="0" fontId="4" fillId="0" borderId="0" xfId="0" applyFont="1" applyAlignment="1">
      <alignment vertical="center" wrapText="1" readingOrder="1"/>
    </xf>
    <xf numFmtId="0" fontId="5" fillId="0" borderId="0" xfId="0" applyFont="1" applyAlignment="1">
      <alignment vertical="top" wrapText="1" readingOrder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top" wrapText="1" readingOrder="1"/>
    </xf>
    <xf numFmtId="0" fontId="7" fillId="0" borderId="0" xfId="0" applyFont="1" applyAlignment="1">
      <alignment horizontal="center" vertical="top" wrapText="1" readingOrder="1"/>
    </xf>
    <xf numFmtId="0" fontId="2" fillId="4" borderId="3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0" fillId="0" borderId="10" xfId="0" applyBorder="1"/>
    <xf numFmtId="0" fontId="2" fillId="4" borderId="3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3" fillId="0" borderId="12" xfId="0" applyFont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12" xfId="0" applyBorder="1" applyAlignment="1">
      <alignment vertical="center"/>
    </xf>
    <xf numFmtId="43" fontId="0" fillId="0" borderId="0" xfId="1" applyFont="1"/>
    <xf numFmtId="0" fontId="3" fillId="0" borderId="0" xfId="0" applyFont="1"/>
    <xf numFmtId="43" fontId="3" fillId="0" borderId="0" xfId="1" applyFont="1"/>
    <xf numFmtId="43" fontId="3" fillId="0" borderId="0" xfId="0" applyNumberFormat="1" applyFont="1"/>
    <xf numFmtId="43" fontId="0" fillId="0" borderId="7" xfId="1" applyFont="1" applyBorder="1"/>
    <xf numFmtId="43" fontId="0" fillId="0" borderId="0" xfId="1" applyFont="1" applyFill="1" applyBorder="1"/>
    <xf numFmtId="4" fontId="0" fillId="0" borderId="0" xfId="0" applyNumberFormat="1"/>
    <xf numFmtId="4" fontId="3" fillId="0" borderId="0" xfId="0" applyNumberFormat="1" applyFont="1"/>
    <xf numFmtId="39" fontId="3" fillId="0" borderId="1" xfId="0" applyNumberFormat="1" applyFont="1" applyBorder="1"/>
    <xf numFmtId="43" fontId="3" fillId="0" borderId="13" xfId="0" applyNumberFormat="1" applyFont="1" applyBorder="1"/>
    <xf numFmtId="0" fontId="8" fillId="0" borderId="0" xfId="0" applyFont="1" applyAlignment="1">
      <alignment horizontal="left" indent="1"/>
    </xf>
    <xf numFmtId="0" fontId="6" fillId="0" borderId="0" xfId="0" applyFont="1"/>
    <xf numFmtId="43" fontId="8" fillId="0" borderId="0" xfId="0" applyNumberFormat="1" applyFont="1"/>
    <xf numFmtId="43" fontId="8" fillId="0" borderId="0" xfId="1" applyFont="1"/>
    <xf numFmtId="4" fontId="8" fillId="0" borderId="0" xfId="0" applyNumberFormat="1" applyFont="1"/>
    <xf numFmtId="43" fontId="6" fillId="0" borderId="0" xfId="0" applyNumberFormat="1" applyFont="1"/>
    <xf numFmtId="39" fontId="8" fillId="0" borderId="0" xfId="0" applyNumberFormat="1" applyFont="1"/>
    <xf numFmtId="39" fontId="0" fillId="0" borderId="0" xfId="0" applyNumberFormat="1"/>
    <xf numFmtId="39" fontId="3" fillId="0" borderId="0" xfId="0" applyNumberFormat="1" applyFont="1"/>
    <xf numFmtId="39" fontId="0" fillId="0" borderId="0" xfId="0" quotePrefix="1" applyNumberFormat="1"/>
    <xf numFmtId="0" fontId="8" fillId="3" borderId="0" xfId="0" applyFont="1" applyFill="1" applyAlignment="1">
      <alignment horizontal="left" indent="1"/>
    </xf>
    <xf numFmtId="39" fontId="8" fillId="3" borderId="0" xfId="0" applyNumberFormat="1" applyFont="1" applyFill="1"/>
    <xf numFmtId="43" fontId="8" fillId="3" borderId="0" xfId="1" applyFont="1" applyFill="1"/>
    <xf numFmtId="43" fontId="8" fillId="3" borderId="0" xfId="0" applyNumberFormat="1" applyFont="1" applyFill="1"/>
    <xf numFmtId="0" fontId="6" fillId="3" borderId="0" xfId="0" applyFont="1" applyFill="1"/>
    <xf numFmtId="39" fontId="3" fillId="2" borderId="2" xfId="0" applyNumberFormat="1" applyFont="1" applyFill="1" applyBorder="1"/>
    <xf numFmtId="39" fontId="8" fillId="0" borderId="1" xfId="0" applyNumberFormat="1" applyFont="1" applyBorder="1"/>
    <xf numFmtId="43" fontId="0" fillId="0" borderId="0" xfId="0" applyNumberFormat="1"/>
    <xf numFmtId="0" fontId="0" fillId="5" borderId="0" xfId="0" applyFill="1"/>
    <xf numFmtId="0" fontId="9" fillId="0" borderId="0" xfId="0" applyFont="1" applyAlignment="1">
      <alignment horizontal="left" indent="2"/>
    </xf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Alignment="1">
      <alignment horizontal="center" vertical="top" wrapText="1" readingOrder="1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Alignment="1">
      <alignment horizontal="center" vertical="center" wrapText="1" readingOrder="1"/>
    </xf>
    <xf numFmtId="0" fontId="7" fillId="0" borderId="5" xfId="0" applyFont="1" applyBorder="1" applyAlignment="1">
      <alignment horizontal="center" vertical="top" wrapText="1" readingOrder="1"/>
    </xf>
    <xf numFmtId="0" fontId="7" fillId="0" borderId="0" xfId="0" applyFont="1" applyAlignment="1">
      <alignment horizontal="center" vertical="top" wrapText="1" readingOrder="1"/>
    </xf>
    <xf numFmtId="0" fontId="2" fillId="2" borderId="3" xfId="0" applyFont="1" applyFill="1" applyBorder="1" applyAlignment="1">
      <alignment horizontal="left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43" fontId="10" fillId="0" borderId="14" xfId="1" applyFont="1" applyFill="1" applyBorder="1" applyAlignment="1">
      <alignment horizontal="center"/>
    </xf>
    <xf numFmtId="0" fontId="11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523875</xdr:colOff>
      <xdr:row>3</xdr:row>
      <xdr:rowOff>247649</xdr:rowOff>
    </xdr:from>
    <xdr:to>
      <xdr:col>4</xdr:col>
      <xdr:colOff>1104901</xdr:colOff>
      <xdr:row>7</xdr:row>
      <xdr:rowOff>57149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9105900" y="990599"/>
          <a:ext cx="1752601" cy="6762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</a:p>
      </xdr:txBody>
    </xdr:sp>
    <xdr:clientData/>
  </xdr:twoCellAnchor>
  <xdr:twoCellAnchor>
    <xdr:from>
      <xdr:col>2</xdr:col>
      <xdr:colOff>9525</xdr:colOff>
      <xdr:row>3</xdr:row>
      <xdr:rowOff>257175</xdr:rowOff>
    </xdr:from>
    <xdr:to>
      <xdr:col>2</xdr:col>
      <xdr:colOff>1685925</xdr:colOff>
      <xdr:row>7</xdr:row>
      <xdr:rowOff>95250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1533525" y="1000125"/>
          <a:ext cx="1676400" cy="7048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  <a:r>
            <a:rPr lang="es-US" sz="1100" baseline="0"/>
            <a:t> MIN.                      (si aplica)</a:t>
          </a:r>
          <a:endParaRPr lang="es-US" sz="1100"/>
        </a:p>
      </xdr:txBody>
    </xdr:sp>
    <xdr:clientData/>
  </xdr:twoCellAnchor>
  <xdr:twoCellAnchor editAs="oneCell">
    <xdr:from>
      <xdr:col>1</xdr:col>
      <xdr:colOff>438149</xdr:colOff>
      <xdr:row>3</xdr:row>
      <xdr:rowOff>209550</xdr:rowOff>
    </xdr:from>
    <xdr:to>
      <xdr:col>2</xdr:col>
      <xdr:colOff>1724024</xdr:colOff>
      <xdr:row>7</xdr:row>
      <xdr:rowOff>152400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t="13738" r="77577" b="75430"/>
        <a:stretch/>
      </xdr:blipFill>
      <xdr:spPr bwMode="auto">
        <a:xfrm>
          <a:off x="1200149" y="952500"/>
          <a:ext cx="2047875" cy="8572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3</xdr:col>
      <xdr:colOff>495300</xdr:colOff>
      <xdr:row>3</xdr:row>
      <xdr:rowOff>238125</xdr:rowOff>
    </xdr:from>
    <xdr:to>
      <xdr:col>5</xdr:col>
      <xdr:colOff>28575</xdr:colOff>
      <xdr:row>7</xdr:row>
      <xdr:rowOff>123825</xdr:rowOff>
    </xdr:to>
    <xdr:pic>
      <xdr:nvPicPr>
        <xdr:cNvPr id="7" name="Imagen 1" descr="cid:image002.png@01D3A02A.6E552220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77325" y="981075"/>
          <a:ext cx="181927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628651</xdr:colOff>
      <xdr:row>2</xdr:row>
      <xdr:rowOff>152400</xdr:rowOff>
    </xdr:from>
    <xdr:to>
      <xdr:col>17</xdr:col>
      <xdr:colOff>609600</xdr:colOff>
      <xdr:row>5</xdr:row>
      <xdr:rowOff>19050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18307051" y="533400"/>
          <a:ext cx="150494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</a:p>
      </xdr:txBody>
    </xdr:sp>
    <xdr:clientData/>
  </xdr:twoCellAnchor>
  <xdr:twoCellAnchor>
    <xdr:from>
      <xdr:col>15</xdr:col>
      <xdr:colOff>107156</xdr:colOff>
      <xdr:row>0</xdr:row>
      <xdr:rowOff>95250</xdr:rowOff>
    </xdr:from>
    <xdr:to>
      <xdr:col>17</xdr:col>
      <xdr:colOff>678654</xdr:colOff>
      <xdr:row>7</xdr:row>
      <xdr:rowOff>119061</xdr:rowOff>
    </xdr:to>
    <xdr:pic>
      <xdr:nvPicPr>
        <xdr:cNvPr id="4" name="Imagen 1" descr="cid:image002.png@01D3A02A.6E552220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0031" y="95250"/>
          <a:ext cx="2976561" cy="1631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142875</xdr:colOff>
      <xdr:row>0</xdr:row>
      <xdr:rowOff>35719</xdr:rowOff>
    </xdr:from>
    <xdr:to>
      <xdr:col>2</xdr:col>
      <xdr:colOff>1847850</xdr:colOff>
      <xdr:row>7</xdr:row>
      <xdr:rowOff>140961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F1F96937-C567-424B-A41F-6C40763013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35719"/>
          <a:ext cx="1704975" cy="17125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647701</xdr:colOff>
      <xdr:row>2</xdr:row>
      <xdr:rowOff>171450</xdr:rowOff>
    </xdr:from>
    <xdr:to>
      <xdr:col>14</xdr:col>
      <xdr:colOff>628650</xdr:colOff>
      <xdr:row>5</xdr:row>
      <xdr:rowOff>38100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6192501" y="552450"/>
          <a:ext cx="1762124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</a:p>
      </xdr:txBody>
    </xdr:sp>
    <xdr:clientData/>
  </xdr:twoCellAnchor>
  <xdr:twoCellAnchor>
    <xdr:from>
      <xdr:col>1</xdr:col>
      <xdr:colOff>19050</xdr:colOff>
      <xdr:row>2</xdr:row>
      <xdr:rowOff>219075</xdr:rowOff>
    </xdr:from>
    <xdr:to>
      <xdr:col>1</xdr:col>
      <xdr:colOff>1657349</xdr:colOff>
      <xdr:row>5</xdr:row>
      <xdr:rowOff>85725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1543050" y="60007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  <a:r>
            <a:rPr lang="es-US" sz="1100" baseline="0"/>
            <a:t> MIN.                      (si aplica)</a:t>
          </a:r>
          <a:endParaRPr lang="es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P95"/>
  <sheetViews>
    <sheetView showGridLines="0" topLeftCell="A68" workbookViewId="0">
      <selection activeCell="A2" sqref="A2"/>
    </sheetView>
  </sheetViews>
  <sheetFormatPr baseColWidth="10" defaultColWidth="11.42578125" defaultRowHeight="15" x14ac:dyDescent="0.25"/>
  <cols>
    <col min="3" max="3" width="93.7109375" customWidth="1"/>
    <col min="4" max="4" width="17.5703125" customWidth="1"/>
    <col min="5" max="5" width="16.7109375" customWidth="1"/>
  </cols>
  <sheetData>
    <row r="3" spans="2:16" ht="28.5" customHeight="1" x14ac:dyDescent="0.25">
      <c r="C3" s="56" t="s">
        <v>100</v>
      </c>
      <c r="D3" s="57"/>
      <c r="E3" s="57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</row>
    <row r="4" spans="2:16" ht="21" customHeight="1" x14ac:dyDescent="0.25">
      <c r="C4" s="54" t="s">
        <v>101</v>
      </c>
      <c r="D4" s="55"/>
      <c r="E4" s="55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</row>
    <row r="5" spans="2:16" ht="19.5" customHeight="1" x14ac:dyDescent="0.25">
      <c r="C5" s="63" t="s">
        <v>104</v>
      </c>
      <c r="D5" s="64"/>
      <c r="E5" s="64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</row>
    <row r="6" spans="2:16" ht="15.75" customHeight="1" x14ac:dyDescent="0.25">
      <c r="C6" s="58" t="s">
        <v>78</v>
      </c>
      <c r="D6" s="59"/>
      <c r="E6" s="59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</row>
    <row r="7" spans="2:16" ht="15.75" customHeight="1" x14ac:dyDescent="0.25">
      <c r="B7" s="15"/>
      <c r="C7" s="58" t="s">
        <v>79</v>
      </c>
      <c r="D7" s="59"/>
      <c r="E7" s="59"/>
      <c r="F7" s="15"/>
      <c r="G7" s="14"/>
      <c r="H7" s="14"/>
      <c r="I7" s="14"/>
      <c r="J7" s="14"/>
      <c r="K7" s="14"/>
      <c r="L7" s="14"/>
      <c r="M7" s="14"/>
      <c r="N7" s="14"/>
      <c r="O7" s="14"/>
      <c r="P7" s="14"/>
    </row>
    <row r="9" spans="2:16" ht="15" customHeight="1" x14ac:dyDescent="0.25">
      <c r="C9" s="60" t="s">
        <v>66</v>
      </c>
      <c r="D9" s="61" t="s">
        <v>96</v>
      </c>
      <c r="E9" s="61" t="s">
        <v>95</v>
      </c>
      <c r="F9" s="8"/>
    </row>
    <row r="10" spans="2:16" ht="23.25" customHeight="1" x14ac:dyDescent="0.25">
      <c r="C10" s="60"/>
      <c r="D10" s="62"/>
      <c r="E10" s="62"/>
      <c r="F10" s="8"/>
    </row>
    <row r="11" spans="2:16" x14ac:dyDescent="0.25">
      <c r="C11" s="1" t="s">
        <v>0</v>
      </c>
      <c r="D11" s="2"/>
      <c r="E11" s="2"/>
      <c r="F11" s="8"/>
    </row>
    <row r="12" spans="2:16" x14ac:dyDescent="0.25">
      <c r="C12" s="3" t="s">
        <v>1</v>
      </c>
      <c r="D12" s="42">
        <f>+D13+D14+D15+D16+D17</f>
        <v>47442621</v>
      </c>
      <c r="E12" s="30"/>
      <c r="F12" s="8"/>
    </row>
    <row r="13" spans="2:16" x14ac:dyDescent="0.25">
      <c r="C13" s="5" t="s">
        <v>2</v>
      </c>
      <c r="D13" s="41">
        <f>28319400+60000+3840000+40000+1500000+2899456+300000+500000</f>
        <v>37458856</v>
      </c>
      <c r="E13" s="30"/>
      <c r="F13" s="8"/>
    </row>
    <row r="14" spans="2:16" x14ac:dyDescent="0.25">
      <c r="C14" s="5" t="s">
        <v>3</v>
      </c>
      <c r="D14" s="41">
        <f>501600+2471600+208350+2721750</f>
        <v>5903300</v>
      </c>
      <c r="E14" s="30"/>
      <c r="F14" s="8"/>
    </row>
    <row r="15" spans="2:16" x14ac:dyDescent="0.25">
      <c r="C15" s="5" t="s">
        <v>4</v>
      </c>
      <c r="D15" s="41">
        <v>50000</v>
      </c>
      <c r="F15" s="8"/>
    </row>
    <row r="16" spans="2:16" x14ac:dyDescent="0.25">
      <c r="C16" s="5" t="s">
        <v>5</v>
      </c>
      <c r="D16" s="41"/>
      <c r="F16" s="8"/>
    </row>
    <row r="17" spans="3:6" x14ac:dyDescent="0.25">
      <c r="C17" s="5" t="s">
        <v>6</v>
      </c>
      <c r="D17" s="41">
        <f>1819075+2010677+200713</f>
        <v>4030465</v>
      </c>
      <c r="F17" s="8"/>
    </row>
    <row r="18" spans="3:6" x14ac:dyDescent="0.25">
      <c r="C18" s="3" t="s">
        <v>7</v>
      </c>
      <c r="D18" s="42">
        <f>+D19+D20+D21+D22+D23+D24+D25+D26+D27</f>
        <v>21830699</v>
      </c>
      <c r="E18" s="30"/>
      <c r="F18" s="8"/>
    </row>
    <row r="19" spans="3:6" x14ac:dyDescent="0.25">
      <c r="C19" s="5" t="s">
        <v>8</v>
      </c>
      <c r="D19" s="41">
        <f>900000+50000+60000+840000+6000+13200</f>
        <v>1869200</v>
      </c>
      <c r="F19" s="8"/>
    </row>
    <row r="20" spans="3:6" x14ac:dyDescent="0.25">
      <c r="C20" s="5" t="s">
        <v>9</v>
      </c>
      <c r="D20" s="41">
        <f>90000+500000+396000</f>
        <v>986000</v>
      </c>
      <c r="F20" s="8"/>
    </row>
    <row r="21" spans="3:6" x14ac:dyDescent="0.25">
      <c r="C21" s="5" t="s">
        <v>10</v>
      </c>
      <c r="D21" s="41">
        <f>75000+2211509</f>
        <v>2286509</v>
      </c>
      <c r="F21" s="8"/>
    </row>
    <row r="22" spans="3:6" x14ac:dyDescent="0.25">
      <c r="C22" s="5" t="s">
        <v>11</v>
      </c>
      <c r="D22" s="41">
        <f>1025000</f>
        <v>1025000</v>
      </c>
      <c r="F22" s="8"/>
    </row>
    <row r="23" spans="3:6" x14ac:dyDescent="0.25">
      <c r="C23" s="5" t="s">
        <v>12</v>
      </c>
      <c r="D23" s="41">
        <f>6456960+325000</f>
        <v>6781960</v>
      </c>
      <c r="E23" s="30"/>
    </row>
    <row r="24" spans="3:6" x14ac:dyDescent="0.25">
      <c r="C24" s="5" t="s">
        <v>13</v>
      </c>
      <c r="D24" s="41">
        <f>215000+3061701</f>
        <v>3276701</v>
      </c>
    </row>
    <row r="25" spans="3:6" x14ac:dyDescent="0.25">
      <c r="C25" s="5" t="s">
        <v>14</v>
      </c>
      <c r="D25" s="41">
        <f>25000+15000+75000+50000+60000+125000</f>
        <v>350000</v>
      </c>
      <c r="E25" s="30"/>
    </row>
    <row r="26" spans="3:6" x14ac:dyDescent="0.25">
      <c r="C26" s="5" t="s">
        <v>15</v>
      </c>
      <c r="D26" s="41">
        <f>6000+64000+10000+350000+170000+500000+1872000</f>
        <v>2972000</v>
      </c>
      <c r="E26" s="30"/>
    </row>
    <row r="27" spans="3:6" x14ac:dyDescent="0.25">
      <c r="C27" s="5" t="s">
        <v>16</v>
      </c>
      <c r="D27" s="41">
        <f>279000+2004329</f>
        <v>2283329</v>
      </c>
    </row>
    <row r="28" spans="3:6" x14ac:dyDescent="0.25">
      <c r="C28" s="3" t="s">
        <v>17</v>
      </c>
      <c r="D28" s="42">
        <f>+D29+D30+D31+D32+D33+D34+D35+D37</f>
        <v>3584116</v>
      </c>
      <c r="E28" s="30"/>
    </row>
    <row r="29" spans="3:6" x14ac:dyDescent="0.25">
      <c r="C29" s="5" t="s">
        <v>18</v>
      </c>
      <c r="D29" s="41">
        <f>133500+60000</f>
        <v>193500</v>
      </c>
    </row>
    <row r="30" spans="3:6" x14ac:dyDescent="0.25">
      <c r="C30" s="5" t="s">
        <v>19</v>
      </c>
      <c r="D30" s="41">
        <v>130000</v>
      </c>
    </row>
    <row r="31" spans="3:6" x14ac:dyDescent="0.25">
      <c r="C31" s="5" t="s">
        <v>20</v>
      </c>
      <c r="D31" s="41">
        <f>90800+67350+245400+18000</f>
        <v>421550</v>
      </c>
    </row>
    <row r="32" spans="3:6" x14ac:dyDescent="0.25">
      <c r="C32" s="5" t="s">
        <v>21</v>
      </c>
      <c r="D32" s="41">
        <v>6000</v>
      </c>
    </row>
    <row r="33" spans="3:4" x14ac:dyDescent="0.25">
      <c r="C33" s="5" t="s">
        <v>22</v>
      </c>
      <c r="D33" s="41">
        <v>26900</v>
      </c>
    </row>
    <row r="34" spans="3:4" hidden="1" x14ac:dyDescent="0.25">
      <c r="C34" s="5" t="s">
        <v>23</v>
      </c>
      <c r="D34" s="6"/>
    </row>
    <row r="35" spans="3:4" x14ac:dyDescent="0.25">
      <c r="C35" s="5" t="s">
        <v>24</v>
      </c>
      <c r="D35" s="41">
        <f>1795000+40000+25000</f>
        <v>1860000</v>
      </c>
    </row>
    <row r="36" spans="3:4" hidden="1" x14ac:dyDescent="0.25">
      <c r="C36" s="5" t="s">
        <v>25</v>
      </c>
      <c r="D36" s="6"/>
    </row>
    <row r="37" spans="3:4" x14ac:dyDescent="0.25">
      <c r="C37" s="5" t="s">
        <v>26</v>
      </c>
      <c r="D37" s="41">
        <f>79650+95459+256057+15000+500000</f>
        <v>946166</v>
      </c>
    </row>
    <row r="38" spans="3:4" hidden="1" x14ac:dyDescent="0.25">
      <c r="C38" s="3" t="s">
        <v>27</v>
      </c>
      <c r="D38" s="4"/>
    </row>
    <row r="39" spans="3:4" hidden="1" x14ac:dyDescent="0.25">
      <c r="C39" s="5" t="s">
        <v>28</v>
      </c>
      <c r="D39" s="6"/>
    </row>
    <row r="40" spans="3:4" hidden="1" x14ac:dyDescent="0.25">
      <c r="C40" s="5" t="s">
        <v>29</v>
      </c>
      <c r="D40" s="6"/>
    </row>
    <row r="41" spans="3:4" hidden="1" x14ac:dyDescent="0.25">
      <c r="C41" s="5" t="s">
        <v>30</v>
      </c>
      <c r="D41" s="6"/>
    </row>
    <row r="42" spans="3:4" hidden="1" x14ac:dyDescent="0.25">
      <c r="C42" s="5" t="s">
        <v>31</v>
      </c>
      <c r="D42" s="6"/>
    </row>
    <row r="43" spans="3:4" hidden="1" x14ac:dyDescent="0.25">
      <c r="C43" s="5" t="s">
        <v>32</v>
      </c>
      <c r="D43" s="6"/>
    </row>
    <row r="44" spans="3:4" hidden="1" x14ac:dyDescent="0.25">
      <c r="C44" s="5" t="s">
        <v>33</v>
      </c>
      <c r="D44" s="6"/>
    </row>
    <row r="45" spans="3:4" hidden="1" x14ac:dyDescent="0.25">
      <c r="C45" s="5" t="s">
        <v>34</v>
      </c>
      <c r="D45" s="6"/>
    </row>
    <row r="46" spans="3:4" hidden="1" x14ac:dyDescent="0.25">
      <c r="C46" s="5" t="s">
        <v>35</v>
      </c>
      <c r="D46" s="6"/>
    </row>
    <row r="47" spans="3:4" hidden="1" x14ac:dyDescent="0.25">
      <c r="C47" s="3" t="s">
        <v>36</v>
      </c>
      <c r="D47" s="4"/>
    </row>
    <row r="48" spans="3:4" hidden="1" x14ac:dyDescent="0.25">
      <c r="C48" s="5" t="s">
        <v>37</v>
      </c>
      <c r="D48" s="6"/>
    </row>
    <row r="49" spans="3:5" hidden="1" x14ac:dyDescent="0.25">
      <c r="C49" s="5" t="s">
        <v>38</v>
      </c>
      <c r="D49" s="6"/>
    </row>
    <row r="50" spans="3:5" hidden="1" x14ac:dyDescent="0.25">
      <c r="C50" s="5" t="s">
        <v>39</v>
      </c>
      <c r="D50" s="6"/>
    </row>
    <row r="51" spans="3:5" hidden="1" x14ac:dyDescent="0.25">
      <c r="C51" s="5" t="s">
        <v>40</v>
      </c>
      <c r="D51" s="6"/>
    </row>
    <row r="52" spans="3:5" hidden="1" x14ac:dyDescent="0.25">
      <c r="C52" s="5" t="s">
        <v>41</v>
      </c>
      <c r="D52" s="6"/>
    </row>
    <row r="53" spans="3:5" hidden="1" x14ac:dyDescent="0.25">
      <c r="C53" s="5" t="s">
        <v>42</v>
      </c>
      <c r="D53" s="6"/>
    </row>
    <row r="54" spans="3:5" x14ac:dyDescent="0.25">
      <c r="C54" s="3" t="s">
        <v>43</v>
      </c>
      <c r="D54" s="4">
        <f>+D55+D59</f>
        <v>450000</v>
      </c>
      <c r="E54" s="30"/>
    </row>
    <row r="55" spans="3:5" x14ac:dyDescent="0.25">
      <c r="C55" s="5" t="s">
        <v>44</v>
      </c>
      <c r="D55" s="6">
        <f>50000+50000</f>
        <v>100000</v>
      </c>
      <c r="E55" s="30"/>
    </row>
    <row r="56" spans="3:5" hidden="1" x14ac:dyDescent="0.25">
      <c r="C56" s="5" t="s">
        <v>45</v>
      </c>
      <c r="D56" s="6"/>
    </row>
    <row r="57" spans="3:5" hidden="1" x14ac:dyDescent="0.25">
      <c r="C57" s="5" t="s">
        <v>46</v>
      </c>
      <c r="D57" s="6"/>
    </row>
    <row r="58" spans="3:5" hidden="1" x14ac:dyDescent="0.25">
      <c r="C58" s="5" t="s">
        <v>47</v>
      </c>
      <c r="D58" s="6"/>
    </row>
    <row r="59" spans="3:5" x14ac:dyDescent="0.25">
      <c r="C59" s="5" t="s">
        <v>48</v>
      </c>
      <c r="D59" s="6">
        <v>350000</v>
      </c>
    </row>
    <row r="60" spans="3:5" x14ac:dyDescent="0.25">
      <c r="C60" s="5" t="s">
        <v>49</v>
      </c>
      <c r="D60" s="6"/>
    </row>
    <row r="61" spans="3:5" x14ac:dyDescent="0.25">
      <c r="C61" s="5" t="s">
        <v>50</v>
      </c>
      <c r="D61" s="6"/>
    </row>
    <row r="62" spans="3:5" x14ac:dyDescent="0.25">
      <c r="C62" s="5" t="s">
        <v>51</v>
      </c>
      <c r="D62" s="6"/>
    </row>
    <row r="63" spans="3:5" x14ac:dyDescent="0.25">
      <c r="C63" s="5" t="s">
        <v>52</v>
      </c>
      <c r="D63" s="6"/>
    </row>
    <row r="64" spans="3:5" x14ac:dyDescent="0.25">
      <c r="C64" s="3" t="s">
        <v>53</v>
      </c>
      <c r="D64" s="4"/>
    </row>
    <row r="65" spans="3:5" x14ac:dyDescent="0.25">
      <c r="C65" s="5" t="s">
        <v>54</v>
      </c>
      <c r="D65" s="6"/>
    </row>
    <row r="66" spans="3:5" x14ac:dyDescent="0.25">
      <c r="C66" s="5" t="s">
        <v>55</v>
      </c>
      <c r="D66" s="6"/>
    </row>
    <row r="67" spans="3:5" x14ac:dyDescent="0.25">
      <c r="C67" s="5" t="s">
        <v>56</v>
      </c>
      <c r="D67" s="6"/>
    </row>
    <row r="68" spans="3:5" x14ac:dyDescent="0.25">
      <c r="C68" s="5" t="s">
        <v>57</v>
      </c>
      <c r="D68" s="6"/>
    </row>
    <row r="69" spans="3:5" x14ac:dyDescent="0.25">
      <c r="C69" s="3" t="s">
        <v>58</v>
      </c>
      <c r="D69" s="4"/>
    </row>
    <row r="70" spans="3:5" x14ac:dyDescent="0.25">
      <c r="C70" s="5" t="s">
        <v>59</v>
      </c>
      <c r="D70" s="6"/>
    </row>
    <row r="71" spans="3:5" x14ac:dyDescent="0.25">
      <c r="C71" s="5" t="s">
        <v>60</v>
      </c>
      <c r="D71" s="6"/>
    </row>
    <row r="72" spans="3:5" x14ac:dyDescent="0.25">
      <c r="C72" s="3" t="s">
        <v>61</v>
      </c>
      <c r="D72" s="4"/>
    </row>
    <row r="73" spans="3:5" x14ac:dyDescent="0.25">
      <c r="C73" s="5" t="s">
        <v>62</v>
      </c>
      <c r="D73" s="6"/>
    </row>
    <row r="74" spans="3:5" x14ac:dyDescent="0.25">
      <c r="C74" s="5" t="s">
        <v>63</v>
      </c>
      <c r="D74" s="6"/>
    </row>
    <row r="75" spans="3:5" x14ac:dyDescent="0.25">
      <c r="C75" s="5" t="s">
        <v>64</v>
      </c>
      <c r="D75" s="6"/>
    </row>
    <row r="76" spans="3:5" x14ac:dyDescent="0.25">
      <c r="C76" s="1" t="s">
        <v>68</v>
      </c>
      <c r="D76" s="2"/>
      <c r="E76" s="2"/>
    </row>
    <row r="77" spans="3:5" x14ac:dyDescent="0.25">
      <c r="C77" s="3" t="s">
        <v>69</v>
      </c>
      <c r="D77" s="4"/>
    </row>
    <row r="78" spans="3:5" x14ac:dyDescent="0.25">
      <c r="C78" s="5" t="s">
        <v>70</v>
      </c>
      <c r="D78" s="6"/>
    </row>
    <row r="79" spans="3:5" x14ac:dyDescent="0.25">
      <c r="C79" s="5" t="s">
        <v>71</v>
      </c>
      <c r="D79" s="6"/>
    </row>
    <row r="80" spans="3:5" x14ac:dyDescent="0.25">
      <c r="C80" s="3" t="s">
        <v>72</v>
      </c>
      <c r="D80" s="4"/>
    </row>
    <row r="81" spans="3:5" x14ac:dyDescent="0.25">
      <c r="C81" s="5" t="s">
        <v>73</v>
      </c>
      <c r="D81" s="6"/>
    </row>
    <row r="82" spans="3:5" x14ac:dyDescent="0.25">
      <c r="C82" s="5" t="s">
        <v>74</v>
      </c>
      <c r="D82" s="6"/>
    </row>
    <row r="83" spans="3:5" x14ac:dyDescent="0.25">
      <c r="C83" s="3" t="s">
        <v>75</v>
      </c>
      <c r="D83" s="4"/>
    </row>
    <row r="84" spans="3:5" x14ac:dyDescent="0.25">
      <c r="C84" s="5" t="s">
        <v>76</v>
      </c>
      <c r="D84" s="6"/>
    </row>
    <row r="85" spans="3:5" x14ac:dyDescent="0.25">
      <c r="C85" s="10" t="s">
        <v>65</v>
      </c>
      <c r="D85" s="9"/>
      <c r="E85" s="9"/>
    </row>
    <row r="90" spans="3:5" ht="15.75" thickBot="1" x14ac:dyDescent="0.3"/>
    <row r="91" spans="3:5" ht="26.25" customHeight="1" thickBot="1" x14ac:dyDescent="0.3">
      <c r="C91" s="23" t="s">
        <v>97</v>
      </c>
    </row>
    <row r="92" spans="3:5" ht="33.75" customHeight="1" thickBot="1" x14ac:dyDescent="0.3">
      <c r="C92" s="21" t="s">
        <v>98</v>
      </c>
    </row>
    <row r="93" spans="3:5" ht="60.75" thickBot="1" x14ac:dyDescent="0.3">
      <c r="C93" s="22" t="s">
        <v>99</v>
      </c>
    </row>
    <row r="95" spans="3:5" x14ac:dyDescent="0.25">
      <c r="C95" t="s">
        <v>102</v>
      </c>
    </row>
  </sheetData>
  <mergeCells count="8">
    <mergeCell ref="C4:E4"/>
    <mergeCell ref="C3:E3"/>
    <mergeCell ref="C7:E7"/>
    <mergeCell ref="C9:C10"/>
    <mergeCell ref="D9:D10"/>
    <mergeCell ref="E9:E10"/>
    <mergeCell ref="C6:E6"/>
    <mergeCell ref="C5:E5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3:S96"/>
  <sheetViews>
    <sheetView showGridLines="0" tabSelected="1" topLeftCell="C1" zoomScale="80" zoomScaleNormal="80" workbookViewId="0">
      <selection activeCell="C3" sqref="C3:R3"/>
    </sheetView>
  </sheetViews>
  <sheetFormatPr baseColWidth="10" defaultColWidth="11.42578125" defaultRowHeight="15" x14ac:dyDescent="0.25"/>
  <cols>
    <col min="1" max="2" width="0" hidden="1" customWidth="1"/>
    <col min="3" max="3" width="92.28515625" customWidth="1"/>
    <col min="4" max="4" width="21.140625" customWidth="1"/>
    <col min="5" max="5" width="16.7109375" customWidth="1"/>
    <col min="6" max="6" width="15.28515625" customWidth="1"/>
    <col min="7" max="7" width="15.5703125" bestFit="1" customWidth="1"/>
    <col min="8" max="8" width="15.140625" customWidth="1"/>
    <col min="9" max="9" width="15.42578125" customWidth="1"/>
    <col min="10" max="10" width="16.28515625" customWidth="1"/>
    <col min="11" max="11" width="15.5703125" customWidth="1"/>
    <col min="12" max="12" width="17.5703125" customWidth="1"/>
    <col min="13" max="13" width="15.7109375" bestFit="1" customWidth="1"/>
    <col min="14" max="14" width="15.5703125" bestFit="1" customWidth="1"/>
    <col min="15" max="16" width="15.7109375" bestFit="1" customWidth="1"/>
    <col min="17" max="17" width="20.42578125" bestFit="1" customWidth="1"/>
    <col min="18" max="18" width="13.85546875" bestFit="1" customWidth="1"/>
  </cols>
  <sheetData>
    <row r="3" spans="3:19" ht="28.5" customHeight="1" x14ac:dyDescent="0.25">
      <c r="C3" s="56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</row>
    <row r="4" spans="3:19" ht="21" customHeight="1" x14ac:dyDescent="0.25">
      <c r="C4" s="54" t="s">
        <v>103</v>
      </c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</row>
    <row r="5" spans="3:19" ht="15.75" x14ac:dyDescent="0.25">
      <c r="C5" s="63" t="s">
        <v>106</v>
      </c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</row>
    <row r="6" spans="3:19" ht="15.75" customHeight="1" x14ac:dyDescent="0.25">
      <c r="C6" s="58" t="s">
        <v>94</v>
      </c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</row>
    <row r="7" spans="3:19" ht="15.75" customHeight="1" x14ac:dyDescent="0.25">
      <c r="C7" s="59" t="s">
        <v>79</v>
      </c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</row>
    <row r="9" spans="3:19" ht="25.5" customHeight="1" x14ac:dyDescent="0.25">
      <c r="C9" s="60" t="s">
        <v>66</v>
      </c>
      <c r="D9" s="61" t="s">
        <v>96</v>
      </c>
      <c r="E9" s="61" t="s">
        <v>95</v>
      </c>
      <c r="F9" s="65" t="s">
        <v>93</v>
      </c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7"/>
    </row>
    <row r="10" spans="3:19" x14ac:dyDescent="0.25">
      <c r="C10" s="60"/>
      <c r="D10" s="62"/>
      <c r="E10" s="62"/>
      <c r="F10" s="16" t="s">
        <v>81</v>
      </c>
      <c r="G10" s="16" t="s">
        <v>82</v>
      </c>
      <c r="H10" s="16" t="s">
        <v>83</v>
      </c>
      <c r="I10" s="16" t="s">
        <v>84</v>
      </c>
      <c r="J10" s="17" t="s">
        <v>85</v>
      </c>
      <c r="K10" s="16" t="s">
        <v>86</v>
      </c>
      <c r="L10" s="17" t="s">
        <v>87</v>
      </c>
      <c r="M10" s="16" t="s">
        <v>88</v>
      </c>
      <c r="N10" s="16" t="s">
        <v>89</v>
      </c>
      <c r="O10" s="16" t="s">
        <v>90</v>
      </c>
      <c r="P10" s="16" t="s">
        <v>91</v>
      </c>
      <c r="Q10" s="17" t="s">
        <v>92</v>
      </c>
      <c r="R10" s="16" t="s">
        <v>80</v>
      </c>
    </row>
    <row r="11" spans="3:19" ht="15.75" x14ac:dyDescent="0.25">
      <c r="C11" s="1" t="s">
        <v>0</v>
      </c>
      <c r="D11" s="2"/>
      <c r="E11" s="2"/>
      <c r="F11" s="50">
        <f>+F12+F18</f>
        <v>3504253.3</v>
      </c>
      <c r="G11" s="32">
        <f>+G12+G18+G28</f>
        <v>4059913.46</v>
      </c>
      <c r="H11" s="32">
        <f>+H12+H18+H28+H54</f>
        <v>4940032.5799999991</v>
      </c>
      <c r="I11" s="2">
        <f>+I12+I18+I28</f>
        <v>0</v>
      </c>
      <c r="J11" s="2">
        <f>+J12+J18+J28+J54</f>
        <v>0</v>
      </c>
      <c r="K11" s="2">
        <f>+K12+K18+K28</f>
        <v>0</v>
      </c>
      <c r="L11" s="2">
        <f>+L12+L18+L28+L54</f>
        <v>0</v>
      </c>
      <c r="M11" s="2">
        <f>+M12+M18+M28</f>
        <v>0</v>
      </c>
      <c r="N11" s="2">
        <f>+N12+N18+N28+N54</f>
        <v>0</v>
      </c>
      <c r="O11" s="32">
        <f>+O12+O18+O28+O54</f>
        <v>0</v>
      </c>
      <c r="P11" s="32">
        <f>+P12+P18+P28</f>
        <v>0</v>
      </c>
      <c r="Q11" s="32">
        <f>+Q12+Q18+Q28+Q54</f>
        <v>0</v>
      </c>
      <c r="R11" s="2">
        <f>+F11+G11+H11+I11+J11+K11+L11+M11+N11+O11+P11+Q11</f>
        <v>12504199.34</v>
      </c>
    </row>
    <row r="12" spans="3:19" s="35" customFormat="1" ht="15.75" x14ac:dyDescent="0.25">
      <c r="C12" s="34" t="s">
        <v>1</v>
      </c>
      <c r="D12" s="40">
        <f>+D13+D14+D15+D16+D17</f>
        <v>32459865</v>
      </c>
      <c r="E12" s="40">
        <f>+E13+E14+E15+E16+E17</f>
        <v>48017046</v>
      </c>
      <c r="F12" s="36">
        <f>+F13+F17</f>
        <v>2516668.27</v>
      </c>
      <c r="G12" s="37">
        <f>+G13+G14+G17+G15</f>
        <v>2689631.74</v>
      </c>
      <c r="H12" s="36">
        <f>+H13+H14+H17</f>
        <v>2968874.77</v>
      </c>
      <c r="I12" s="36">
        <f>+I13+I14+I17</f>
        <v>0</v>
      </c>
      <c r="J12" s="36">
        <f>+J13+J14+J17</f>
        <v>0</v>
      </c>
      <c r="K12" s="36">
        <f>+K13+K14+K17</f>
        <v>0</v>
      </c>
      <c r="L12" s="36">
        <f>+L14+L17+L13</f>
        <v>0</v>
      </c>
      <c r="M12" s="39">
        <f>+M13+M14+M17+M15</f>
        <v>0</v>
      </c>
      <c r="N12" s="36">
        <f>+N13+N14+N15+N17</f>
        <v>0</v>
      </c>
      <c r="O12" s="38">
        <f>+O13+O14+O17</f>
        <v>0</v>
      </c>
      <c r="P12" s="38">
        <f>+P13+P14+P17</f>
        <v>0</v>
      </c>
      <c r="Q12" s="38">
        <f>+Q13+Q14+Q17</f>
        <v>0</v>
      </c>
    </row>
    <row r="13" spans="3:19" x14ac:dyDescent="0.25">
      <c r="C13" s="5" t="s">
        <v>2</v>
      </c>
      <c r="D13" s="41">
        <v>28319400</v>
      </c>
      <c r="E13" s="41">
        <f>28319400+60000+3839425+40000+1500000+2899456+300000+500000</f>
        <v>37458281</v>
      </c>
      <c r="F13" s="24">
        <f>2000550+55000+125000+20900</f>
        <v>2201450</v>
      </c>
      <c r="G13" s="24">
        <f>2143736.68+55000+125000</f>
        <v>2323736.6800000002</v>
      </c>
      <c r="H13" s="24">
        <f>2352100+125000+125000</f>
        <v>2602100</v>
      </c>
      <c r="I13" s="24"/>
      <c r="J13" s="24"/>
      <c r="K13" s="30"/>
      <c r="L13" s="30"/>
      <c r="M13" s="24"/>
      <c r="N13" s="30"/>
      <c r="O13" s="30"/>
      <c r="P13" s="30"/>
      <c r="Q13" s="30"/>
    </row>
    <row r="14" spans="3:19" x14ac:dyDescent="0.25">
      <c r="C14" s="5" t="s">
        <v>3</v>
      </c>
      <c r="D14" s="41">
        <v>60000</v>
      </c>
      <c r="E14" s="41">
        <f>501600+2371600+208350+2621750+500000</f>
        <v>6203300</v>
      </c>
      <c r="F14" s="24">
        <v>20900</v>
      </c>
      <c r="G14" s="28">
        <v>20900</v>
      </c>
      <c r="H14" s="24">
        <v>4180</v>
      </c>
      <c r="I14" s="29"/>
      <c r="J14" s="29"/>
      <c r="K14" s="29"/>
      <c r="L14" s="29"/>
      <c r="M14" s="29"/>
      <c r="N14" s="29"/>
      <c r="O14" s="29"/>
      <c r="Q14" s="30"/>
    </row>
    <row r="15" spans="3:19" x14ac:dyDescent="0.25">
      <c r="C15" s="5" t="s">
        <v>4</v>
      </c>
      <c r="D15" s="43">
        <v>50000</v>
      </c>
      <c r="E15" s="41">
        <v>50000</v>
      </c>
      <c r="F15" s="24"/>
      <c r="G15" s="24">
        <v>6694.4</v>
      </c>
      <c r="H15" s="24"/>
      <c r="I15" s="24"/>
      <c r="M15" s="24"/>
      <c r="N15" s="30"/>
      <c r="O15" s="30"/>
      <c r="S15" s="18"/>
    </row>
    <row r="16" spans="3:19" x14ac:dyDescent="0.25">
      <c r="C16" s="5" t="s">
        <v>5</v>
      </c>
      <c r="D16" s="6"/>
      <c r="E16" s="41">
        <v>275000</v>
      </c>
      <c r="F16" s="24"/>
      <c r="G16" s="24"/>
      <c r="H16" s="24"/>
      <c r="I16" s="24"/>
      <c r="M16" s="24"/>
    </row>
    <row r="17" spans="3:17" x14ac:dyDescent="0.25">
      <c r="C17" s="5" t="s">
        <v>6</v>
      </c>
      <c r="D17" s="6">
        <f>1819075+2010677+200713</f>
        <v>4030465</v>
      </c>
      <c r="E17" s="41">
        <f>1819075+2010677+200713</f>
        <v>4030465</v>
      </c>
      <c r="F17" s="24">
        <f>144001.44+154819.05+16397.78</f>
        <v>315218.27</v>
      </c>
      <c r="G17" s="24">
        <f>156111.99+164985.29+17203.38</f>
        <v>338300.66000000003</v>
      </c>
      <c r="H17" s="24">
        <f>160249.95+184749.1+17595.72</f>
        <v>362594.77</v>
      </c>
      <c r="I17" s="24"/>
      <c r="J17" s="24"/>
      <c r="K17" s="30"/>
      <c r="L17" s="30"/>
      <c r="M17" s="24"/>
      <c r="N17" s="30"/>
      <c r="O17" s="30"/>
      <c r="Q17" s="30"/>
    </row>
    <row r="18" spans="3:17" s="48" customFormat="1" ht="15.75" x14ac:dyDescent="0.25">
      <c r="C18" s="44" t="s">
        <v>7</v>
      </c>
      <c r="D18" s="45">
        <f>+D19+FD2320+D21+D22+D23+D24+D25+D26+D27+D20</f>
        <v>21830699</v>
      </c>
      <c r="E18" s="45">
        <f>+E19+E20+E21+E22+E23+E24+E25+E26+E27</f>
        <v>21550699</v>
      </c>
      <c r="F18" s="46">
        <f>+F19+F20+F21+F22+F23+F24+F25+F26+F27</f>
        <v>987585.03</v>
      </c>
      <c r="G18" s="46">
        <f>+G19+G23+G24+G27+G25+G26</f>
        <v>1263152.22</v>
      </c>
      <c r="H18" s="47">
        <f>+H19+H21+H22+H23+H24+H25+H27</f>
        <v>1818746.7899999998</v>
      </c>
      <c r="I18" s="47"/>
      <c r="J18" s="46"/>
      <c r="K18" s="47"/>
      <c r="L18" s="47"/>
      <c r="M18" s="47"/>
      <c r="N18" s="47"/>
      <c r="O18" s="47"/>
      <c r="P18" s="47"/>
      <c r="Q18" s="47"/>
    </row>
    <row r="19" spans="3:17" x14ac:dyDescent="0.25">
      <c r="C19" s="5" t="s">
        <v>8</v>
      </c>
      <c r="D19" s="41">
        <f>900000+50000+60000+840000+6000+13200</f>
        <v>1869200</v>
      </c>
      <c r="E19" s="41">
        <f>900000+50000+60000+840000+6000+13200</f>
        <v>1869200</v>
      </c>
      <c r="F19" s="24">
        <f>75315.97+4703.32+68323.05</f>
        <v>148342.34000000003</v>
      </c>
      <c r="G19" s="24">
        <f>156311.58+4579.6+61749.45+393+1955</f>
        <v>224988.63</v>
      </c>
      <c r="H19" s="24">
        <f>81999.82+4581.32+57367.05+786+952</f>
        <v>145686.19</v>
      </c>
      <c r="I19" s="24"/>
      <c r="J19" s="24"/>
      <c r="K19" s="30"/>
      <c r="L19" s="30"/>
      <c r="M19" s="24"/>
      <c r="N19" s="30"/>
      <c r="O19" s="30"/>
      <c r="P19" s="30"/>
      <c r="Q19" s="30"/>
    </row>
    <row r="20" spans="3:17" x14ac:dyDescent="0.25">
      <c r="C20" s="5" t="s">
        <v>9</v>
      </c>
      <c r="D20" s="41">
        <f>90000+500000+396000</f>
        <v>986000</v>
      </c>
      <c r="E20" s="41">
        <f>90000+500000+396000</f>
        <v>986000</v>
      </c>
      <c r="F20" s="24"/>
      <c r="G20" s="24"/>
      <c r="H20" s="24"/>
      <c r="I20" s="24"/>
      <c r="J20" s="24"/>
      <c r="K20" s="24"/>
      <c r="M20" s="24"/>
      <c r="N20" s="30"/>
      <c r="O20" s="30"/>
      <c r="P20" s="30"/>
      <c r="Q20" s="30"/>
    </row>
    <row r="21" spans="3:17" x14ac:dyDescent="0.25">
      <c r="C21" s="5" t="s">
        <v>10</v>
      </c>
      <c r="D21" s="6">
        <f>75000+2211509</f>
        <v>2286509</v>
      </c>
      <c r="E21" s="41">
        <f>75000+2211509</f>
        <v>2286509</v>
      </c>
      <c r="F21" s="24"/>
      <c r="G21" s="24"/>
      <c r="H21" s="24">
        <v>550793.43999999994</v>
      </c>
      <c r="I21" s="24"/>
      <c r="J21" s="24"/>
      <c r="M21" s="24"/>
      <c r="P21" s="30"/>
      <c r="Q21" s="30"/>
    </row>
    <row r="22" spans="3:17" x14ac:dyDescent="0.25">
      <c r="C22" s="5" t="s">
        <v>11</v>
      </c>
      <c r="D22" s="6">
        <v>1025000</v>
      </c>
      <c r="E22" s="41">
        <v>1025000</v>
      </c>
      <c r="F22" s="24"/>
      <c r="G22" s="24"/>
      <c r="H22" s="24">
        <v>196997</v>
      </c>
      <c r="I22" s="24"/>
      <c r="J22" s="24"/>
      <c r="K22" s="30"/>
      <c r="L22" s="24"/>
      <c r="M22" s="24"/>
      <c r="N22" s="24"/>
      <c r="P22" s="24"/>
      <c r="Q22" s="24"/>
    </row>
    <row r="23" spans="3:17" x14ac:dyDescent="0.25">
      <c r="C23" s="5" t="s">
        <v>12</v>
      </c>
      <c r="D23" s="41">
        <f>6456960+325000</f>
        <v>6781960</v>
      </c>
      <c r="E23" s="41">
        <f>6456960+90000+325000</f>
        <v>6871960</v>
      </c>
      <c r="F23" s="24">
        <v>536192</v>
      </c>
      <c r="G23" s="24">
        <v>536192</v>
      </c>
      <c r="H23" s="24">
        <v>530528</v>
      </c>
      <c r="I23" s="24"/>
      <c r="J23" s="24"/>
      <c r="K23" s="30"/>
      <c r="L23" s="30"/>
      <c r="M23" s="24"/>
      <c r="O23" s="30"/>
      <c r="P23" s="30"/>
      <c r="Q23" s="30"/>
    </row>
    <row r="24" spans="3:17" x14ac:dyDescent="0.25">
      <c r="C24" s="5" t="s">
        <v>13</v>
      </c>
      <c r="D24" s="41">
        <f>215000+3061701</f>
        <v>3276701</v>
      </c>
      <c r="E24" s="41">
        <f>215000+3061701</f>
        <v>3276701</v>
      </c>
      <c r="F24" s="24">
        <f>78219.07+224831.62</f>
        <v>303050.69</v>
      </c>
      <c r="G24" s="24">
        <v>151281.76999999999</v>
      </c>
      <c r="H24" s="24">
        <f>78219.07+199642.88</f>
        <v>277861.95</v>
      </c>
      <c r="I24" s="24"/>
      <c r="J24" s="24"/>
      <c r="K24" s="30"/>
      <c r="L24" s="24"/>
      <c r="M24" s="24"/>
      <c r="N24" s="24"/>
      <c r="O24" s="24"/>
      <c r="P24" s="30"/>
      <c r="Q24" s="30"/>
    </row>
    <row r="25" spans="3:17" x14ac:dyDescent="0.25">
      <c r="C25" s="5" t="s">
        <v>14</v>
      </c>
      <c r="D25" s="41">
        <f>25000+15000+75000+50000+60000+125000</f>
        <v>350000</v>
      </c>
      <c r="E25" s="41">
        <f>200000+25000+15000+75000+50000+60000+125000</f>
        <v>550000</v>
      </c>
      <c r="F25" s="24"/>
      <c r="G25" s="24">
        <v>37138.379999999997</v>
      </c>
      <c r="H25" s="24">
        <f>13806+27737.06</f>
        <v>41543.06</v>
      </c>
      <c r="I25" s="24"/>
      <c r="J25" s="24"/>
      <c r="K25" s="30"/>
      <c r="L25" s="30"/>
      <c r="M25" s="24"/>
      <c r="N25" s="24"/>
      <c r="O25" s="24"/>
      <c r="P25" s="30"/>
      <c r="Q25" s="30"/>
    </row>
    <row r="26" spans="3:17" x14ac:dyDescent="0.25">
      <c r="C26" s="5" t="s">
        <v>15</v>
      </c>
      <c r="D26" s="41">
        <f>6000+64000+10000+350000+170000+500000+1872000</f>
        <v>2972000</v>
      </c>
      <c r="E26" s="41">
        <f>6000+64000+10000+350000+170000+500000+1302000</f>
        <v>2402000</v>
      </c>
      <c r="F26" s="24"/>
      <c r="G26" s="24">
        <v>14700</v>
      </c>
      <c r="H26" s="24"/>
      <c r="I26" s="24"/>
      <c r="J26" s="24"/>
      <c r="K26" s="30"/>
      <c r="L26" s="30"/>
      <c r="M26" s="24"/>
      <c r="N26" s="24"/>
      <c r="O26" s="30"/>
      <c r="P26" s="30"/>
      <c r="Q26" s="30"/>
    </row>
    <row r="27" spans="3:17" x14ac:dyDescent="0.25">
      <c r="C27" s="5" t="s">
        <v>16</v>
      </c>
      <c r="D27" s="41">
        <f>279000+2004329</f>
        <v>2283329</v>
      </c>
      <c r="E27" s="41">
        <f>279000+2004329</f>
        <v>2283329</v>
      </c>
      <c r="F27" s="24"/>
      <c r="G27" s="24">
        <f>69475+229376.44</f>
        <v>298851.44</v>
      </c>
      <c r="H27" s="24">
        <f>47230.73+28106.42</f>
        <v>75337.149999999994</v>
      </c>
      <c r="I27" s="24"/>
      <c r="J27" s="24"/>
      <c r="K27" s="30"/>
      <c r="L27" s="30"/>
      <c r="M27" s="24"/>
      <c r="N27" s="24"/>
      <c r="O27" s="30"/>
      <c r="P27" s="30"/>
      <c r="Q27" s="30"/>
    </row>
    <row r="28" spans="3:17" s="35" customFormat="1" ht="15.75" x14ac:dyDescent="0.25">
      <c r="C28" s="34" t="s">
        <v>17</v>
      </c>
      <c r="D28" s="40">
        <f>+D29+D30+D31+D32+D33+D34+D35+D37</f>
        <v>3584116</v>
      </c>
      <c r="E28" s="40">
        <f>+E29+E30+E31+E32+E33+E35+E37</f>
        <v>3764116</v>
      </c>
      <c r="G28" s="36">
        <f>+G37</f>
        <v>107129.5</v>
      </c>
      <c r="H28" s="36">
        <f>+H29+H30+H37</f>
        <v>38493.019999999997</v>
      </c>
      <c r="I28" s="36"/>
      <c r="J28" s="37"/>
      <c r="K28" s="36"/>
      <c r="L28" s="36"/>
      <c r="M28" s="36"/>
      <c r="N28" s="36"/>
      <c r="O28" s="38"/>
      <c r="P28" s="36"/>
      <c r="Q28" s="38"/>
    </row>
    <row r="29" spans="3:17" x14ac:dyDescent="0.25">
      <c r="C29" s="5" t="s">
        <v>18</v>
      </c>
      <c r="D29" s="6">
        <f>133500+60000</f>
        <v>193500</v>
      </c>
      <c r="E29" s="41">
        <f>133500+60000</f>
        <v>193500</v>
      </c>
      <c r="G29" s="24"/>
      <c r="H29" s="24">
        <v>22400.01</v>
      </c>
      <c r="I29" s="24"/>
      <c r="K29" s="24"/>
      <c r="L29" s="30"/>
      <c r="M29" s="24"/>
      <c r="N29" s="24"/>
      <c r="P29" s="30"/>
      <c r="Q29" s="30"/>
    </row>
    <row r="30" spans="3:17" x14ac:dyDescent="0.25">
      <c r="C30" s="5" t="s">
        <v>19</v>
      </c>
      <c r="D30" s="41">
        <v>130000</v>
      </c>
      <c r="E30" s="41">
        <v>130000</v>
      </c>
      <c r="G30" s="24"/>
      <c r="H30" s="24">
        <v>11505</v>
      </c>
      <c r="I30" s="24"/>
      <c r="K30" s="24"/>
      <c r="N30" s="30"/>
      <c r="P30" s="30"/>
      <c r="Q30" s="30"/>
    </row>
    <row r="31" spans="3:17" x14ac:dyDescent="0.25">
      <c r="C31" s="5" t="s">
        <v>20</v>
      </c>
      <c r="D31" s="41">
        <f>90800+67350+245400+18000</f>
        <v>421550</v>
      </c>
      <c r="E31" s="41">
        <f>90800+67350+245400+18000</f>
        <v>421550</v>
      </c>
      <c r="G31" s="24"/>
      <c r="H31" s="24"/>
      <c r="I31" s="24"/>
      <c r="K31" s="24"/>
      <c r="L31" s="30"/>
      <c r="N31" s="30"/>
      <c r="Q31" s="30"/>
    </row>
    <row r="32" spans="3:17" x14ac:dyDescent="0.25">
      <c r="C32" s="5" t="s">
        <v>21</v>
      </c>
      <c r="D32" s="6">
        <v>6000</v>
      </c>
      <c r="E32" s="41">
        <v>6000</v>
      </c>
      <c r="G32" s="24"/>
      <c r="H32" s="24"/>
      <c r="I32" s="24"/>
      <c r="K32" s="24"/>
      <c r="N32" s="30"/>
    </row>
    <row r="33" spans="3:17" x14ac:dyDescent="0.25">
      <c r="C33" s="5" t="s">
        <v>22</v>
      </c>
      <c r="D33" s="41">
        <v>26900</v>
      </c>
      <c r="E33" s="41">
        <v>26900</v>
      </c>
      <c r="G33" s="24"/>
      <c r="H33" s="24"/>
      <c r="I33" s="24"/>
      <c r="J33" s="24"/>
      <c r="K33" s="24"/>
      <c r="M33" s="24"/>
      <c r="N33" s="24"/>
      <c r="Q33" s="30"/>
    </row>
    <row r="34" spans="3:17" hidden="1" x14ac:dyDescent="0.25">
      <c r="C34" s="5"/>
      <c r="D34" s="6"/>
      <c r="E34" s="6"/>
      <c r="G34" s="24"/>
      <c r="H34" s="24"/>
      <c r="I34" s="24"/>
      <c r="J34" s="24"/>
      <c r="K34" s="24"/>
      <c r="L34" s="30"/>
      <c r="M34" s="24"/>
      <c r="N34" s="30"/>
      <c r="P34" s="30"/>
    </row>
    <row r="35" spans="3:17" x14ac:dyDescent="0.25">
      <c r="C35" s="5" t="s">
        <v>24</v>
      </c>
      <c r="D35" s="41">
        <f>1795000+40000+25000</f>
        <v>1860000</v>
      </c>
      <c r="E35" s="41">
        <f>1975000+40000+25000</f>
        <v>2040000</v>
      </c>
      <c r="G35" s="24"/>
      <c r="H35" s="24"/>
      <c r="I35" s="24"/>
      <c r="J35" s="24"/>
      <c r="K35" s="24"/>
      <c r="L35" s="24"/>
      <c r="M35" s="24"/>
      <c r="N35" s="30"/>
      <c r="O35" s="24"/>
      <c r="P35" s="24"/>
      <c r="Q35" s="24"/>
    </row>
    <row r="36" spans="3:17" hidden="1" x14ac:dyDescent="0.25">
      <c r="C36" s="5" t="s">
        <v>25</v>
      </c>
      <c r="D36" s="6"/>
      <c r="E36" s="6"/>
      <c r="G36" s="24"/>
      <c r="H36" s="24"/>
      <c r="I36" s="24"/>
      <c r="J36" s="24"/>
      <c r="K36" s="24"/>
    </row>
    <row r="37" spans="3:17" x14ac:dyDescent="0.25">
      <c r="C37" s="5" t="s">
        <v>26</v>
      </c>
      <c r="D37" s="41">
        <f>79650+95459+256057+15000+500000</f>
        <v>946166</v>
      </c>
      <c r="E37" s="41">
        <f>79650+95459+256057+15000+500000</f>
        <v>946166</v>
      </c>
      <c r="G37" s="30">
        <v>107129.5</v>
      </c>
      <c r="H37" s="24">
        <f>1520.01+3068</f>
        <v>4588.01</v>
      </c>
      <c r="I37" s="24"/>
      <c r="K37" s="24"/>
      <c r="L37" s="30"/>
      <c r="M37" s="30"/>
      <c r="N37" s="30"/>
      <c r="O37" s="30"/>
      <c r="P37" s="30"/>
      <c r="Q37" s="30"/>
    </row>
    <row r="38" spans="3:17" hidden="1" x14ac:dyDescent="0.25">
      <c r="C38" s="3" t="s">
        <v>27</v>
      </c>
      <c r="D38" s="4"/>
      <c r="E38" s="4"/>
      <c r="K38" s="24"/>
    </row>
    <row r="39" spans="3:17" hidden="1" x14ac:dyDescent="0.25">
      <c r="C39" s="5" t="s">
        <v>28</v>
      </c>
      <c r="D39" s="6"/>
      <c r="E39" s="6"/>
    </row>
    <row r="40" spans="3:17" hidden="1" x14ac:dyDescent="0.25">
      <c r="C40" s="5" t="s">
        <v>29</v>
      </c>
      <c r="D40" s="6"/>
      <c r="E40" s="6"/>
    </row>
    <row r="41" spans="3:17" hidden="1" x14ac:dyDescent="0.25">
      <c r="C41" s="5" t="s">
        <v>30</v>
      </c>
      <c r="D41" s="6"/>
      <c r="E41" s="6"/>
    </row>
    <row r="42" spans="3:17" hidden="1" x14ac:dyDescent="0.25">
      <c r="C42" s="5" t="s">
        <v>31</v>
      </c>
      <c r="D42" s="6"/>
      <c r="E42" s="6"/>
    </row>
    <row r="43" spans="3:17" hidden="1" x14ac:dyDescent="0.25">
      <c r="C43" s="5" t="s">
        <v>32</v>
      </c>
      <c r="D43" s="6"/>
      <c r="E43" s="6"/>
    </row>
    <row r="44" spans="3:17" hidden="1" x14ac:dyDescent="0.25">
      <c r="C44" s="5" t="s">
        <v>33</v>
      </c>
      <c r="D44" s="6"/>
      <c r="E44" s="6"/>
    </row>
    <row r="45" spans="3:17" hidden="1" x14ac:dyDescent="0.25">
      <c r="C45" s="5" t="s">
        <v>34</v>
      </c>
      <c r="D45" s="6"/>
      <c r="E45" s="6"/>
    </row>
    <row r="46" spans="3:17" hidden="1" x14ac:dyDescent="0.25">
      <c r="C46" s="5" t="s">
        <v>35</v>
      </c>
      <c r="D46" s="6"/>
      <c r="E46" s="6"/>
    </row>
    <row r="47" spans="3:17" hidden="1" x14ac:dyDescent="0.25">
      <c r="C47" s="3" t="s">
        <v>36</v>
      </c>
      <c r="D47" s="4"/>
      <c r="E47" s="4"/>
    </row>
    <row r="48" spans="3:17" hidden="1" x14ac:dyDescent="0.25">
      <c r="C48" s="5" t="s">
        <v>37</v>
      </c>
      <c r="D48" s="6"/>
      <c r="E48" s="6"/>
    </row>
    <row r="49" spans="3:17" hidden="1" x14ac:dyDescent="0.25">
      <c r="C49" s="5" t="s">
        <v>38</v>
      </c>
      <c r="D49" s="6"/>
      <c r="E49" s="6"/>
    </row>
    <row r="50" spans="3:17" hidden="1" x14ac:dyDescent="0.25">
      <c r="C50" s="5" t="s">
        <v>39</v>
      </c>
      <c r="D50" s="6"/>
      <c r="E50" s="6"/>
    </row>
    <row r="51" spans="3:17" hidden="1" x14ac:dyDescent="0.25">
      <c r="C51" s="5" t="s">
        <v>40</v>
      </c>
      <c r="D51" s="6"/>
      <c r="E51" s="6"/>
    </row>
    <row r="52" spans="3:17" hidden="1" x14ac:dyDescent="0.25">
      <c r="C52" s="5" t="s">
        <v>41</v>
      </c>
      <c r="D52" s="6"/>
      <c r="E52" s="6"/>
    </row>
    <row r="53" spans="3:17" hidden="1" x14ac:dyDescent="0.25">
      <c r="C53" s="5" t="s">
        <v>42</v>
      </c>
      <c r="D53" s="6"/>
      <c r="E53" s="6"/>
    </row>
    <row r="54" spans="3:17" x14ac:dyDescent="0.25">
      <c r="C54" s="3" t="s">
        <v>43</v>
      </c>
      <c r="D54" s="42">
        <f>+D55+D59</f>
        <v>450000</v>
      </c>
      <c r="E54" s="42">
        <f>+E55+E59</f>
        <v>550000</v>
      </c>
      <c r="H54" s="31">
        <v>113918</v>
      </c>
      <c r="J54" s="27"/>
      <c r="L54" s="25"/>
      <c r="N54" s="31"/>
      <c r="O54" s="30"/>
      <c r="Q54" s="31"/>
    </row>
    <row r="55" spans="3:17" x14ac:dyDescent="0.25">
      <c r="C55" s="5" t="s">
        <v>44</v>
      </c>
      <c r="D55" s="41">
        <f>50000+50000</f>
        <v>100000</v>
      </c>
      <c r="E55" s="41">
        <f>150000+50000</f>
        <v>200000</v>
      </c>
      <c r="H55" s="30">
        <v>113918</v>
      </c>
      <c r="J55" s="24"/>
      <c r="N55" s="30"/>
      <c r="O55" s="30"/>
      <c r="Q55" s="30"/>
    </row>
    <row r="56" spans="3:17" hidden="1" x14ac:dyDescent="0.25">
      <c r="C56" s="5" t="s">
        <v>45</v>
      </c>
      <c r="D56" s="6"/>
      <c r="E56" s="6"/>
      <c r="Q56" s="30"/>
    </row>
    <row r="57" spans="3:17" hidden="1" x14ac:dyDescent="0.25">
      <c r="C57" s="5" t="s">
        <v>46</v>
      </c>
      <c r="D57" s="6"/>
      <c r="E57" s="6"/>
    </row>
    <row r="58" spans="3:17" hidden="1" x14ac:dyDescent="0.25">
      <c r="C58" s="5" t="s">
        <v>47</v>
      </c>
      <c r="D58" s="6"/>
      <c r="E58" s="6"/>
    </row>
    <row r="59" spans="3:17" x14ac:dyDescent="0.25">
      <c r="C59" s="5" t="s">
        <v>48</v>
      </c>
      <c r="D59" s="41">
        <v>350000</v>
      </c>
      <c r="E59" s="41">
        <v>350000</v>
      </c>
    </row>
    <row r="60" spans="3:17" x14ac:dyDescent="0.25">
      <c r="C60" s="5" t="s">
        <v>49</v>
      </c>
      <c r="D60" s="6"/>
      <c r="E60" s="6"/>
    </row>
    <row r="61" spans="3:17" x14ac:dyDescent="0.25">
      <c r="C61" s="5" t="s">
        <v>50</v>
      </c>
      <c r="D61" s="6"/>
      <c r="E61" s="6"/>
    </row>
    <row r="62" spans="3:17" x14ac:dyDescent="0.25">
      <c r="C62" s="5" t="s">
        <v>51</v>
      </c>
      <c r="D62" s="6"/>
      <c r="E62" s="6"/>
    </row>
    <row r="63" spans="3:17" x14ac:dyDescent="0.25">
      <c r="C63" s="5" t="s">
        <v>52</v>
      </c>
      <c r="D63" s="6"/>
      <c r="E63" s="6"/>
    </row>
    <row r="64" spans="3:17" x14ac:dyDescent="0.25">
      <c r="C64" s="3" t="s">
        <v>53</v>
      </c>
      <c r="D64" s="4"/>
      <c r="E64" s="4"/>
    </row>
    <row r="65" spans="3:18" x14ac:dyDescent="0.25">
      <c r="C65" s="5" t="s">
        <v>54</v>
      </c>
      <c r="D65" s="6"/>
      <c r="E65" s="6"/>
    </row>
    <row r="66" spans="3:18" x14ac:dyDescent="0.25">
      <c r="C66" s="5" t="s">
        <v>55</v>
      </c>
      <c r="D66" s="6"/>
      <c r="E66" s="6"/>
    </row>
    <row r="67" spans="3:18" x14ac:dyDescent="0.25">
      <c r="C67" s="5" t="s">
        <v>56</v>
      </c>
      <c r="D67" s="6"/>
      <c r="E67" s="6"/>
    </row>
    <row r="68" spans="3:18" x14ac:dyDescent="0.25">
      <c r="C68" s="5" t="s">
        <v>57</v>
      </c>
      <c r="D68" s="6"/>
      <c r="E68" s="6"/>
    </row>
    <row r="69" spans="3:18" x14ac:dyDescent="0.25">
      <c r="C69" s="3" t="s">
        <v>58</v>
      </c>
      <c r="D69" s="4"/>
      <c r="E69" s="4"/>
    </row>
    <row r="70" spans="3:18" x14ac:dyDescent="0.25">
      <c r="C70" s="5" t="s">
        <v>59</v>
      </c>
      <c r="D70" s="6"/>
      <c r="E70" s="6"/>
    </row>
    <row r="71" spans="3:18" x14ac:dyDescent="0.25">
      <c r="C71" s="5" t="s">
        <v>60</v>
      </c>
      <c r="D71" s="6"/>
      <c r="E71" s="6"/>
    </row>
    <row r="72" spans="3:18" x14ac:dyDescent="0.25">
      <c r="C72" s="3" t="s">
        <v>61</v>
      </c>
      <c r="D72" s="4"/>
      <c r="E72" s="4"/>
    </row>
    <row r="73" spans="3:18" x14ac:dyDescent="0.25">
      <c r="C73" s="5" t="s">
        <v>62</v>
      </c>
      <c r="D73" s="6"/>
      <c r="E73" s="6"/>
    </row>
    <row r="74" spans="3:18" x14ac:dyDescent="0.25">
      <c r="C74" s="5" t="s">
        <v>63</v>
      </c>
      <c r="D74" s="6"/>
      <c r="E74" s="6"/>
    </row>
    <row r="75" spans="3:18" x14ac:dyDescent="0.25">
      <c r="C75" s="5" t="s">
        <v>64</v>
      </c>
      <c r="D75" s="6"/>
      <c r="E75" s="6"/>
    </row>
    <row r="76" spans="3:18" x14ac:dyDescent="0.25">
      <c r="C76" s="1" t="s">
        <v>68</v>
      </c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</row>
    <row r="77" spans="3:18" x14ac:dyDescent="0.25">
      <c r="C77" s="3" t="s">
        <v>69</v>
      </c>
      <c r="D77" s="4"/>
      <c r="E77" s="4"/>
    </row>
    <row r="78" spans="3:18" x14ac:dyDescent="0.25">
      <c r="C78" s="5" t="s">
        <v>70</v>
      </c>
      <c r="D78" s="6"/>
      <c r="E78" s="6"/>
    </row>
    <row r="79" spans="3:18" x14ac:dyDescent="0.25">
      <c r="C79" s="5" t="s">
        <v>71</v>
      </c>
      <c r="D79" s="6"/>
      <c r="E79" s="6"/>
    </row>
    <row r="80" spans="3:18" x14ac:dyDescent="0.25">
      <c r="C80" s="3" t="s">
        <v>72</v>
      </c>
      <c r="D80" s="4"/>
      <c r="E80" s="4"/>
    </row>
    <row r="81" spans="3:18" x14ac:dyDescent="0.25">
      <c r="C81" s="5" t="s">
        <v>73</v>
      </c>
      <c r="D81" s="6"/>
      <c r="E81" s="6"/>
    </row>
    <row r="82" spans="3:18" x14ac:dyDescent="0.25">
      <c r="C82" s="5" t="s">
        <v>74</v>
      </c>
      <c r="D82" s="6"/>
      <c r="E82" s="6"/>
    </row>
    <row r="83" spans="3:18" x14ac:dyDescent="0.25">
      <c r="C83" s="3" t="s">
        <v>75</v>
      </c>
      <c r="D83" s="4"/>
      <c r="E83" s="4"/>
    </row>
    <row r="84" spans="3:18" x14ac:dyDescent="0.25">
      <c r="C84" s="5" t="s">
        <v>76</v>
      </c>
      <c r="D84" s="6"/>
      <c r="E84" s="6"/>
    </row>
    <row r="85" spans="3:18" x14ac:dyDescent="0.25">
      <c r="C85" s="10" t="s">
        <v>65</v>
      </c>
      <c r="D85" s="49">
        <f>+D54+D28+D18+D12</f>
        <v>58324680</v>
      </c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</row>
    <row r="87" spans="3:18" x14ac:dyDescent="0.25">
      <c r="C87" t="s">
        <v>102</v>
      </c>
    </row>
    <row r="94" spans="3:18" ht="15.75" thickBot="1" x14ac:dyDescent="0.3"/>
    <row r="95" spans="3:18" ht="15.75" thickTop="1" x14ac:dyDescent="0.25">
      <c r="H95" s="68" t="s">
        <v>107</v>
      </c>
      <c r="I95" s="68"/>
      <c r="J95" s="68"/>
      <c r="K95" s="68"/>
    </row>
    <row r="96" spans="3:18" x14ac:dyDescent="0.25">
      <c r="H96" s="69" t="s">
        <v>108</v>
      </c>
      <c r="I96" s="69"/>
      <c r="J96" s="69"/>
      <c r="K96" s="69"/>
    </row>
  </sheetData>
  <mergeCells count="11">
    <mergeCell ref="H95:K95"/>
    <mergeCell ref="H96:K96"/>
    <mergeCell ref="C7:R7"/>
    <mergeCell ref="F9:R9"/>
    <mergeCell ref="C3:R3"/>
    <mergeCell ref="C4:R4"/>
    <mergeCell ref="C9:C10"/>
    <mergeCell ref="D9:D10"/>
    <mergeCell ref="E9:E10"/>
    <mergeCell ref="C5:R5"/>
    <mergeCell ref="C6:R6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:P86"/>
  <sheetViews>
    <sheetView showGridLines="0" zoomScale="90" zoomScaleNormal="90" workbookViewId="0">
      <selection activeCell="A20" sqref="A20:XFD20"/>
    </sheetView>
  </sheetViews>
  <sheetFormatPr baseColWidth="10" defaultColWidth="11.42578125" defaultRowHeight="15" x14ac:dyDescent="0.25"/>
  <cols>
    <col min="1" max="1" width="6.140625" customWidth="1"/>
    <col min="2" max="2" width="83.7109375" customWidth="1"/>
    <col min="3" max="3" width="15.85546875" customWidth="1"/>
    <col min="4" max="4" width="15.5703125" customWidth="1"/>
    <col min="5" max="5" width="16.140625" customWidth="1"/>
    <col min="6" max="6" width="16.42578125" customWidth="1"/>
    <col min="7" max="7" width="15.7109375" customWidth="1"/>
    <col min="8" max="10" width="13.85546875" bestFit="1" customWidth="1"/>
    <col min="11" max="11" width="13.7109375" customWidth="1"/>
    <col min="12" max="12" width="13.85546875" bestFit="1" customWidth="1"/>
    <col min="13" max="13" width="15.28515625" customWidth="1"/>
    <col min="14" max="14" width="13.42578125" customWidth="1"/>
    <col min="15" max="15" width="14.140625" customWidth="1"/>
  </cols>
  <sheetData>
    <row r="3" spans="2:16" ht="28.5" customHeight="1" x14ac:dyDescent="0.25">
      <c r="B3" s="56" t="s">
        <v>77</v>
      </c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</row>
    <row r="4" spans="2:16" ht="21" customHeight="1" x14ac:dyDescent="0.25">
      <c r="B4" s="54" t="s">
        <v>67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</row>
    <row r="5" spans="2:16" ht="15.75" x14ac:dyDescent="0.25">
      <c r="B5" s="63" t="s">
        <v>104</v>
      </c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</row>
    <row r="6" spans="2:16" ht="15.75" customHeight="1" x14ac:dyDescent="0.25">
      <c r="B6" s="58" t="s">
        <v>94</v>
      </c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</row>
    <row r="7" spans="2:16" ht="15.75" customHeight="1" x14ac:dyDescent="0.25">
      <c r="B7" s="59" t="s">
        <v>79</v>
      </c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</row>
    <row r="9" spans="2:16" ht="23.25" customHeight="1" x14ac:dyDescent="0.25">
      <c r="B9" s="7" t="s">
        <v>66</v>
      </c>
      <c r="C9" s="19" t="s">
        <v>81</v>
      </c>
      <c r="D9" s="19" t="s">
        <v>82</v>
      </c>
      <c r="E9" s="19" t="s">
        <v>83</v>
      </c>
      <c r="F9" s="19" t="s">
        <v>84</v>
      </c>
      <c r="G9" s="20" t="s">
        <v>85</v>
      </c>
      <c r="H9" s="19" t="s">
        <v>86</v>
      </c>
      <c r="I9" s="20" t="s">
        <v>87</v>
      </c>
      <c r="J9" s="19" t="s">
        <v>88</v>
      </c>
      <c r="K9" s="19" t="s">
        <v>89</v>
      </c>
      <c r="L9" s="19" t="s">
        <v>90</v>
      </c>
      <c r="M9" s="19" t="s">
        <v>91</v>
      </c>
      <c r="N9" s="20" t="s">
        <v>92</v>
      </c>
      <c r="O9" s="19" t="s">
        <v>80</v>
      </c>
    </row>
    <row r="10" spans="2:16" x14ac:dyDescent="0.25">
      <c r="B10" s="1" t="s">
        <v>0</v>
      </c>
      <c r="C10" s="32">
        <f>+C11+C17</f>
        <v>3504253.3</v>
      </c>
      <c r="D10" s="32">
        <f>+D11+D17+D27</f>
        <v>4059913.45</v>
      </c>
      <c r="E10" s="32">
        <f>+E11+E17+E27+E53</f>
        <v>4940032.5799999991</v>
      </c>
      <c r="F10" s="2"/>
      <c r="G10" s="2"/>
      <c r="H10" s="2"/>
      <c r="I10" s="2"/>
      <c r="J10" s="2"/>
      <c r="K10" s="32"/>
      <c r="L10" s="33"/>
      <c r="M10" s="32"/>
      <c r="N10" s="32"/>
      <c r="O10" s="32">
        <f>+C10+D10+E10+F10+G10+H10+I10+J10+K10+L10+M10+N10</f>
        <v>12504199.329999998</v>
      </c>
    </row>
    <row r="11" spans="2:16" x14ac:dyDescent="0.25">
      <c r="B11" s="3" t="s">
        <v>1</v>
      </c>
      <c r="C11" s="26">
        <f>+C12+C13+C14+C15+C16</f>
        <v>2516668.27</v>
      </c>
      <c r="D11" s="26">
        <f>+D12+D13+D14+D16</f>
        <v>2689631.74</v>
      </c>
      <c r="E11" s="26">
        <f>+E12+E13+E14+E16</f>
        <v>2968874.77</v>
      </c>
      <c r="F11" s="26"/>
      <c r="G11" s="26"/>
      <c r="H11" s="26"/>
      <c r="I11" s="26"/>
      <c r="J11" s="26"/>
      <c r="K11" s="31"/>
      <c r="L11" s="31"/>
      <c r="M11" s="27"/>
      <c r="N11" s="31"/>
      <c r="O11" s="51">
        <f>+C12+D12+E12+F12+G12+H12+I12+J12+K12+L12+M12+N12</f>
        <v>7106386.6799999997</v>
      </c>
    </row>
    <row r="12" spans="2:16" x14ac:dyDescent="0.25">
      <c r="B12" s="5" t="s">
        <v>2</v>
      </c>
      <c r="C12" s="24">
        <f>2000550+55000+125000</f>
        <v>2180550</v>
      </c>
      <c r="D12" s="24">
        <f>2143736.68+55000+125000</f>
        <v>2323736.6800000002</v>
      </c>
      <c r="E12" s="24">
        <f>2352100+125000+125000</f>
        <v>2602100</v>
      </c>
      <c r="F12" s="24"/>
      <c r="G12" s="24"/>
      <c r="H12" s="24"/>
      <c r="I12" s="24"/>
      <c r="J12" s="24"/>
      <c r="K12" s="24"/>
      <c r="L12" s="30"/>
      <c r="M12" s="30"/>
      <c r="N12" s="30"/>
      <c r="O12" s="51">
        <f>+C13+D13+E13+F13+G13+H13+I13+J13+K13+L13+M13+N13</f>
        <v>45980</v>
      </c>
    </row>
    <row r="13" spans="2:16" x14ac:dyDescent="0.25">
      <c r="B13" s="5" t="s">
        <v>3</v>
      </c>
      <c r="C13" s="24">
        <v>20900</v>
      </c>
      <c r="D13" s="28">
        <v>20900</v>
      </c>
      <c r="E13" s="24">
        <v>4180</v>
      </c>
      <c r="F13" s="24"/>
      <c r="G13" s="24"/>
      <c r="H13" s="24"/>
      <c r="I13" s="29"/>
      <c r="J13" s="29"/>
      <c r="K13" s="29"/>
      <c r="L13" s="29"/>
      <c r="M13" s="29"/>
      <c r="N13" s="30"/>
      <c r="O13" s="51">
        <f>+D13+E13+F13+G13+H13+I13+J13+K13+L13+M13+N13</f>
        <v>25080</v>
      </c>
    </row>
    <row r="14" spans="2:16" x14ac:dyDescent="0.25">
      <c r="B14" s="5" t="s">
        <v>4</v>
      </c>
      <c r="C14" s="24"/>
      <c r="D14" s="24">
        <v>6694.4</v>
      </c>
      <c r="E14" s="24"/>
      <c r="F14" s="24"/>
      <c r="G14" s="24"/>
      <c r="H14" s="24"/>
      <c r="J14" s="24"/>
      <c r="K14" s="30"/>
      <c r="O14" s="51">
        <f>+C14+D14+E14+F14+G14+H14+I14+J14+K14+L14+M14+N14</f>
        <v>6694.4</v>
      </c>
      <c r="P14" s="18"/>
    </row>
    <row r="15" spans="2:16" x14ac:dyDescent="0.25">
      <c r="B15" s="5" t="s">
        <v>5</v>
      </c>
      <c r="C15" s="24"/>
      <c r="D15" s="24"/>
      <c r="E15" s="24"/>
      <c r="F15" s="24"/>
      <c r="G15" s="24"/>
      <c r="H15" s="24"/>
      <c r="J15" s="24"/>
      <c r="O15" s="51">
        <f>+C15+D15+E15+F15+G15+H15+I15+J15+K15+L15+M15+N15</f>
        <v>0</v>
      </c>
    </row>
    <row r="16" spans="2:16" x14ac:dyDescent="0.25">
      <c r="B16" s="5" t="s">
        <v>6</v>
      </c>
      <c r="C16" s="24">
        <f>144001.44+154819.05+16397.78</f>
        <v>315218.27</v>
      </c>
      <c r="D16" s="24">
        <f>156111.99+164985.29+17203.38</f>
        <v>338300.66000000003</v>
      </c>
      <c r="E16" s="24">
        <f>160249.95+184749.1+17595.72</f>
        <v>362594.77</v>
      </c>
      <c r="F16" s="24"/>
      <c r="G16" s="24"/>
      <c r="H16" s="24"/>
      <c r="I16" s="24"/>
      <c r="J16" s="24"/>
      <c r="K16" s="30"/>
      <c r="L16" s="30"/>
      <c r="M16" s="30"/>
      <c r="N16" s="30"/>
      <c r="O16" s="51">
        <f t="shared" ref="O16:O26" si="0">+C15+D15+E15+F15+G15+H15+I15+J15+K15+L15+M15+N15</f>
        <v>0</v>
      </c>
    </row>
    <row r="17" spans="2:15" x14ac:dyDescent="0.25">
      <c r="B17" s="3" t="s">
        <v>7</v>
      </c>
      <c r="C17" s="26">
        <f>+C18+C19+C20+C21+C22+C23</f>
        <v>987585.03</v>
      </c>
      <c r="D17" s="26">
        <f>+D18+D22+D23+D24+D25+D26</f>
        <v>1263152.21</v>
      </c>
      <c r="E17" s="26">
        <f>+E18+E20+E21+E22+E23+E24+E26</f>
        <v>1818746.7899999998</v>
      </c>
      <c r="F17" s="26"/>
      <c r="G17" s="26"/>
      <c r="H17" s="26"/>
      <c r="I17" s="26"/>
      <c r="J17" s="27"/>
      <c r="K17" s="27"/>
      <c r="L17" s="27"/>
      <c r="M17" s="27"/>
      <c r="N17" s="27"/>
      <c r="O17" s="51">
        <f t="shared" si="0"/>
        <v>1016113.7000000001</v>
      </c>
    </row>
    <row r="18" spans="2:15" x14ac:dyDescent="0.25">
      <c r="B18" s="5" t="s">
        <v>8</v>
      </c>
      <c r="C18" s="24">
        <f>75315.97+4703.32+68323.05</f>
        <v>148342.34000000003</v>
      </c>
      <c r="D18" s="24">
        <f>156311.63+4579.6+61749.45+393+1955</f>
        <v>224988.68</v>
      </c>
      <c r="E18" s="24">
        <f>81999.82+4581.32+57367.05+786+952</f>
        <v>145686.19</v>
      </c>
      <c r="F18" s="24"/>
      <c r="G18" s="24"/>
      <c r="H18" s="24"/>
      <c r="I18" s="24"/>
      <c r="J18" s="24"/>
      <c r="K18" s="30"/>
      <c r="L18" s="30"/>
      <c r="M18" s="30"/>
      <c r="N18" s="30"/>
      <c r="O18" s="51">
        <f t="shared" si="0"/>
        <v>4069484.0300000003</v>
      </c>
    </row>
    <row r="19" spans="2:15" x14ac:dyDescent="0.25">
      <c r="B19" s="5" t="s">
        <v>9</v>
      </c>
      <c r="C19" s="24"/>
      <c r="D19" s="24"/>
      <c r="E19" s="24"/>
      <c r="F19" s="24" t="s">
        <v>105</v>
      </c>
      <c r="G19" s="24"/>
      <c r="H19" s="24"/>
      <c r="I19" s="24"/>
      <c r="J19" s="24"/>
      <c r="K19" s="24"/>
      <c r="L19" s="24"/>
      <c r="M19" s="24"/>
      <c r="N19" s="24"/>
      <c r="O19" s="51">
        <f t="shared" si="0"/>
        <v>519017.21</v>
      </c>
    </row>
    <row r="20" spans="2:15" x14ac:dyDescent="0.25">
      <c r="B20" s="5" t="s">
        <v>10</v>
      </c>
      <c r="C20" s="24"/>
      <c r="D20" s="24"/>
      <c r="E20" s="24">
        <v>550793.43999999994</v>
      </c>
      <c r="F20" s="24"/>
      <c r="G20" s="24"/>
      <c r="H20" s="24"/>
      <c r="I20" s="24"/>
      <c r="J20" s="24"/>
      <c r="M20" s="30"/>
      <c r="N20" s="30"/>
      <c r="O20" s="51" t="e">
        <f t="shared" si="0"/>
        <v>#VALUE!</v>
      </c>
    </row>
    <row r="21" spans="2:15" x14ac:dyDescent="0.25">
      <c r="B21" s="5" t="s">
        <v>11</v>
      </c>
      <c r="C21" s="24"/>
      <c r="D21" s="24"/>
      <c r="E21" s="24">
        <v>196997</v>
      </c>
      <c r="F21" s="24"/>
      <c r="G21" s="24"/>
      <c r="H21" s="24"/>
      <c r="I21" s="24"/>
      <c r="J21" s="24"/>
      <c r="M21" s="30"/>
      <c r="N21" s="30"/>
      <c r="O21" s="51">
        <f t="shared" si="0"/>
        <v>550793.43999999994</v>
      </c>
    </row>
    <row r="22" spans="2:15" x14ac:dyDescent="0.25">
      <c r="B22" s="5" t="s">
        <v>12</v>
      </c>
      <c r="C22" s="24">
        <v>536192</v>
      </c>
      <c r="D22" s="24">
        <v>536192</v>
      </c>
      <c r="E22" s="24">
        <v>530528</v>
      </c>
      <c r="F22" s="24"/>
      <c r="G22" s="24"/>
      <c r="H22" s="24"/>
      <c r="I22" s="24"/>
      <c r="J22" s="24"/>
      <c r="L22" s="24"/>
      <c r="M22" s="30"/>
      <c r="N22" s="30"/>
      <c r="O22" s="51">
        <f t="shared" si="0"/>
        <v>196997</v>
      </c>
    </row>
    <row r="23" spans="2:15" x14ac:dyDescent="0.25">
      <c r="B23" s="5" t="s">
        <v>13</v>
      </c>
      <c r="C23" s="24">
        <f>78219.07+224831.62</f>
        <v>303050.69</v>
      </c>
      <c r="D23" s="24">
        <v>151281.76999999999</v>
      </c>
      <c r="E23" s="24">
        <f>78219.07+199642.88</f>
        <v>277861.95</v>
      </c>
      <c r="F23" s="24"/>
      <c r="G23" s="24"/>
      <c r="H23" s="24"/>
      <c r="I23" s="24"/>
      <c r="J23" s="24"/>
      <c r="K23" s="24"/>
      <c r="L23" s="24"/>
      <c r="M23" s="30"/>
      <c r="N23" s="30"/>
      <c r="O23" s="51">
        <f t="shared" si="0"/>
        <v>1602912</v>
      </c>
    </row>
    <row r="24" spans="2:15" x14ac:dyDescent="0.25">
      <c r="B24" s="5" t="s">
        <v>14</v>
      </c>
      <c r="C24" s="24"/>
      <c r="D24" s="24">
        <v>37138.32</v>
      </c>
      <c r="E24" s="24">
        <f>13806+27737.06</f>
        <v>41543.06</v>
      </c>
      <c r="F24" s="24"/>
      <c r="G24" s="24"/>
      <c r="H24" s="24"/>
      <c r="I24" s="24"/>
      <c r="J24" s="24"/>
      <c r="K24" s="24"/>
      <c r="L24" s="24"/>
      <c r="M24" s="30"/>
      <c r="N24" s="30"/>
      <c r="O24" s="51">
        <f t="shared" si="0"/>
        <v>732194.40999999992</v>
      </c>
    </row>
    <row r="25" spans="2:15" x14ac:dyDescent="0.25">
      <c r="B25" s="5" t="s">
        <v>15</v>
      </c>
      <c r="C25" s="24"/>
      <c r="D25" s="24">
        <v>14700</v>
      </c>
      <c r="E25" s="24"/>
      <c r="F25" s="24"/>
      <c r="G25" s="24"/>
      <c r="H25" s="24"/>
      <c r="I25" s="24"/>
      <c r="J25" s="24"/>
      <c r="K25" s="24"/>
      <c r="L25" s="24"/>
      <c r="M25" s="30"/>
      <c r="N25" s="30"/>
      <c r="O25" s="51">
        <f t="shared" si="0"/>
        <v>78681.38</v>
      </c>
    </row>
    <row r="26" spans="2:15" x14ac:dyDescent="0.25">
      <c r="B26" s="5" t="s">
        <v>16</v>
      </c>
      <c r="C26" s="24"/>
      <c r="D26" s="24">
        <f>69475+229376.44</f>
        <v>298851.44</v>
      </c>
      <c r="E26" s="24">
        <f>47230.73+28106.42</f>
        <v>75337.149999999994</v>
      </c>
      <c r="F26" s="24"/>
      <c r="G26" s="24"/>
      <c r="H26" s="24"/>
      <c r="I26" s="24"/>
      <c r="J26" s="24"/>
      <c r="K26" s="24"/>
      <c r="L26" s="24"/>
      <c r="M26" s="30"/>
      <c r="N26" s="30"/>
      <c r="O26" s="51">
        <f t="shared" si="0"/>
        <v>14700</v>
      </c>
    </row>
    <row r="27" spans="2:15" x14ac:dyDescent="0.25">
      <c r="B27" s="3" t="s">
        <v>17</v>
      </c>
      <c r="C27" s="24"/>
      <c r="D27" s="26">
        <f>+D36</f>
        <v>107129.5</v>
      </c>
      <c r="E27" s="26">
        <f>+E28+E29+E30+E31+E32+E33+E34+E35+E36</f>
        <v>38493.019999999997</v>
      </c>
      <c r="F27" s="26"/>
      <c r="G27" s="26"/>
      <c r="H27" s="26"/>
      <c r="I27" s="26"/>
      <c r="J27" s="26"/>
      <c r="K27" s="27"/>
      <c r="L27" s="31"/>
      <c r="M27" s="27"/>
      <c r="N27" s="27"/>
      <c r="O27" s="51">
        <f t="shared" ref="O27:O39" si="1">+C27+D27+E27+F27+G27+H27+I27+J27+K27+L27+M27+N27</f>
        <v>145622.51999999999</v>
      </c>
    </row>
    <row r="28" spans="2:15" x14ac:dyDescent="0.25">
      <c r="B28" s="5" t="s">
        <v>18</v>
      </c>
      <c r="C28" s="24"/>
      <c r="D28" s="24"/>
      <c r="E28" s="24">
        <v>22400.01</v>
      </c>
      <c r="F28" s="24"/>
      <c r="G28" s="24"/>
      <c r="H28" s="24"/>
      <c r="I28" s="24"/>
      <c r="J28" s="24"/>
      <c r="K28" s="24"/>
      <c r="M28" s="30"/>
      <c r="N28" s="30"/>
      <c r="O28" s="51">
        <f t="shared" si="1"/>
        <v>22400.01</v>
      </c>
    </row>
    <row r="29" spans="2:15" x14ac:dyDescent="0.25">
      <c r="B29" s="5" t="s">
        <v>19</v>
      </c>
      <c r="C29" s="24"/>
      <c r="D29" s="24"/>
      <c r="E29" s="24">
        <v>11505</v>
      </c>
      <c r="F29" s="24"/>
      <c r="G29" s="24"/>
      <c r="H29" s="24"/>
      <c r="J29" s="24"/>
      <c r="K29" s="24"/>
      <c r="N29" s="30"/>
      <c r="O29" s="51">
        <f t="shared" si="1"/>
        <v>11505</v>
      </c>
    </row>
    <row r="30" spans="2:15" x14ac:dyDescent="0.25">
      <c r="B30" s="5" t="s">
        <v>20</v>
      </c>
      <c r="C30" s="24"/>
      <c r="D30" s="24"/>
      <c r="E30" s="24"/>
      <c r="F30" s="24"/>
      <c r="G30" s="24"/>
      <c r="H30" s="24"/>
      <c r="I30" s="24"/>
      <c r="J30" s="24"/>
      <c r="K30" s="24"/>
      <c r="M30" s="30"/>
      <c r="N30" s="30"/>
      <c r="O30" s="51">
        <f t="shared" si="1"/>
        <v>0</v>
      </c>
    </row>
    <row r="31" spans="2:15" x14ac:dyDescent="0.25">
      <c r="B31" s="5" t="s">
        <v>21</v>
      </c>
      <c r="C31" s="24"/>
      <c r="D31" s="24"/>
      <c r="E31" s="24"/>
      <c r="F31" s="24"/>
      <c r="G31" s="24"/>
      <c r="H31" s="24"/>
      <c r="I31" s="24"/>
      <c r="J31" s="24"/>
      <c r="K31" s="24"/>
      <c r="O31" s="51">
        <f t="shared" si="1"/>
        <v>0</v>
      </c>
    </row>
    <row r="32" spans="2:15" x14ac:dyDescent="0.25">
      <c r="B32" s="5" t="s">
        <v>22</v>
      </c>
      <c r="C32" s="24"/>
      <c r="D32" s="24"/>
      <c r="E32" s="24"/>
      <c r="F32" s="24"/>
      <c r="G32" s="24"/>
      <c r="H32" s="24"/>
      <c r="I32" s="24"/>
      <c r="J32" s="24"/>
      <c r="K32" s="24"/>
      <c r="N32" s="24"/>
      <c r="O32" s="51">
        <f t="shared" si="1"/>
        <v>0</v>
      </c>
    </row>
    <row r="33" spans="2:15" x14ac:dyDescent="0.25">
      <c r="B33" s="5" t="s">
        <v>23</v>
      </c>
      <c r="C33" s="24"/>
      <c r="D33" s="24"/>
      <c r="E33" s="24"/>
      <c r="F33" s="24"/>
      <c r="G33" s="24"/>
      <c r="H33" s="24"/>
      <c r="I33" s="24"/>
      <c r="J33" s="24"/>
      <c r="K33" s="24"/>
      <c r="L33" s="24"/>
      <c r="O33" s="51">
        <f t="shared" si="1"/>
        <v>0</v>
      </c>
    </row>
    <row r="34" spans="2:15" x14ac:dyDescent="0.25">
      <c r="B34" s="5" t="s">
        <v>24</v>
      </c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30"/>
      <c r="O34" s="51">
        <f t="shared" si="1"/>
        <v>0</v>
      </c>
    </row>
    <row r="35" spans="2:15" x14ac:dyDescent="0.25">
      <c r="B35" s="5" t="s">
        <v>25</v>
      </c>
      <c r="C35" s="24"/>
      <c r="D35" s="24"/>
      <c r="E35" s="24"/>
      <c r="F35" s="24"/>
      <c r="G35" s="24"/>
      <c r="H35" s="24"/>
      <c r="J35" s="24"/>
      <c r="O35" s="51">
        <f t="shared" si="1"/>
        <v>0</v>
      </c>
    </row>
    <row r="36" spans="2:15" x14ac:dyDescent="0.25">
      <c r="B36" s="5" t="s">
        <v>26</v>
      </c>
      <c r="C36" s="24"/>
      <c r="D36" s="24">
        <v>107129.5</v>
      </c>
      <c r="E36" s="24">
        <f>1520.01+3068</f>
        <v>4588.01</v>
      </c>
      <c r="F36" s="24"/>
      <c r="G36" s="24"/>
      <c r="H36" s="24"/>
      <c r="I36" s="24"/>
      <c r="J36" s="24"/>
      <c r="K36" s="30"/>
      <c r="L36" s="30"/>
      <c r="M36" s="30"/>
      <c r="N36" s="30"/>
      <c r="O36" s="51">
        <f t="shared" si="1"/>
        <v>111717.51</v>
      </c>
    </row>
    <row r="37" spans="2:15" x14ac:dyDescent="0.25">
      <c r="B37" s="3" t="s">
        <v>27</v>
      </c>
      <c r="C37" s="24"/>
      <c r="D37" s="24"/>
      <c r="E37" s="24"/>
      <c r="F37" s="24"/>
      <c r="G37" s="24"/>
      <c r="H37" s="24"/>
      <c r="O37" s="51">
        <f t="shared" si="1"/>
        <v>0</v>
      </c>
    </row>
    <row r="38" spans="2:15" x14ac:dyDescent="0.25">
      <c r="B38" s="5" t="s">
        <v>28</v>
      </c>
      <c r="C38" s="24"/>
      <c r="D38" s="24"/>
      <c r="E38" s="24"/>
      <c r="F38" s="24"/>
      <c r="G38" s="24"/>
      <c r="H38" s="24"/>
      <c r="O38" s="51">
        <f t="shared" si="1"/>
        <v>0</v>
      </c>
    </row>
    <row r="39" spans="2:15" x14ac:dyDescent="0.25">
      <c r="B39" s="5" t="s">
        <v>29</v>
      </c>
      <c r="C39" s="24"/>
      <c r="D39" s="24"/>
      <c r="E39" s="24"/>
      <c r="F39" s="24"/>
      <c r="G39" s="24"/>
      <c r="H39" s="24"/>
      <c r="O39" s="51">
        <f t="shared" si="1"/>
        <v>0</v>
      </c>
    </row>
    <row r="40" spans="2:15" x14ac:dyDescent="0.25">
      <c r="B40" s="5" t="s">
        <v>30</v>
      </c>
      <c r="C40" s="24"/>
      <c r="D40" s="24"/>
      <c r="E40" s="24"/>
      <c r="F40" s="24"/>
      <c r="G40" s="24"/>
      <c r="H40" s="24"/>
      <c r="O40" s="51">
        <f>+D40+E40+F40+G40+H40+I40+J40+K40+L40+M40+N40</f>
        <v>0</v>
      </c>
    </row>
    <row r="41" spans="2:15" x14ac:dyDescent="0.25">
      <c r="B41" s="5" t="s">
        <v>31</v>
      </c>
      <c r="C41" s="24"/>
      <c r="D41" s="24"/>
      <c r="E41" s="24"/>
      <c r="F41" s="24"/>
      <c r="G41" s="24"/>
      <c r="H41" s="24"/>
      <c r="O41" s="51">
        <f t="shared" ref="O41:O60" si="2">+C41+D41+E41+F41+G41+H41+I41+J41+K41+L41+M41+N41</f>
        <v>0</v>
      </c>
    </row>
    <row r="42" spans="2:15" x14ac:dyDescent="0.25">
      <c r="B42" s="5" t="s">
        <v>32</v>
      </c>
      <c r="C42" s="24"/>
      <c r="D42" s="24"/>
      <c r="E42" s="24"/>
      <c r="F42" s="24"/>
      <c r="G42" s="24"/>
      <c r="H42" s="24"/>
      <c r="O42" s="51">
        <f t="shared" si="2"/>
        <v>0</v>
      </c>
    </row>
    <row r="43" spans="2:15" x14ac:dyDescent="0.25">
      <c r="B43" s="5" t="s">
        <v>33</v>
      </c>
      <c r="C43" s="24"/>
      <c r="D43" s="24"/>
      <c r="E43" s="24"/>
      <c r="F43" s="24"/>
      <c r="G43" s="24"/>
      <c r="H43" s="24"/>
      <c r="O43" s="51">
        <f t="shared" si="2"/>
        <v>0</v>
      </c>
    </row>
    <row r="44" spans="2:15" x14ac:dyDescent="0.25">
      <c r="B44" s="5" t="s">
        <v>34</v>
      </c>
      <c r="C44" s="24"/>
      <c r="D44" s="24"/>
      <c r="E44" s="24"/>
      <c r="F44" s="24"/>
      <c r="G44" s="24"/>
      <c r="H44" s="24"/>
      <c r="O44" s="51">
        <f t="shared" si="2"/>
        <v>0</v>
      </c>
    </row>
    <row r="45" spans="2:15" x14ac:dyDescent="0.25">
      <c r="B45" s="5" t="s">
        <v>35</v>
      </c>
      <c r="C45" s="24"/>
      <c r="D45" s="24"/>
      <c r="E45" s="24"/>
      <c r="F45" s="24"/>
      <c r="G45" s="24"/>
      <c r="H45" s="24"/>
      <c r="O45" s="51">
        <f t="shared" si="2"/>
        <v>0</v>
      </c>
    </row>
    <row r="46" spans="2:15" x14ac:dyDescent="0.25">
      <c r="B46" s="3" t="s">
        <v>36</v>
      </c>
      <c r="C46" s="24"/>
      <c r="D46" s="24"/>
      <c r="E46" s="24"/>
      <c r="F46" s="24"/>
      <c r="G46" s="24"/>
      <c r="H46" s="24"/>
      <c r="O46" s="51">
        <f t="shared" si="2"/>
        <v>0</v>
      </c>
    </row>
    <row r="47" spans="2:15" x14ac:dyDescent="0.25">
      <c r="B47" s="5" t="s">
        <v>37</v>
      </c>
      <c r="C47" s="24"/>
      <c r="D47" s="24"/>
      <c r="E47" s="24"/>
      <c r="F47" s="24"/>
      <c r="G47" s="24"/>
      <c r="H47" s="24"/>
      <c r="O47" s="51">
        <f t="shared" si="2"/>
        <v>0</v>
      </c>
    </row>
    <row r="48" spans="2:15" x14ac:dyDescent="0.25">
      <c r="B48" s="5" t="s">
        <v>38</v>
      </c>
      <c r="C48" s="24"/>
      <c r="D48" s="24"/>
      <c r="E48" s="24"/>
      <c r="F48" s="24"/>
      <c r="G48" s="24"/>
      <c r="H48" s="24"/>
      <c r="O48" s="51">
        <f t="shared" si="2"/>
        <v>0</v>
      </c>
    </row>
    <row r="49" spans="2:15" x14ac:dyDescent="0.25">
      <c r="B49" s="5" t="s">
        <v>39</v>
      </c>
      <c r="C49" s="24"/>
      <c r="D49" s="24"/>
      <c r="E49" s="24"/>
      <c r="F49" s="24"/>
      <c r="G49" s="24"/>
      <c r="H49" s="24"/>
      <c r="O49" s="51">
        <f t="shared" si="2"/>
        <v>0</v>
      </c>
    </row>
    <row r="50" spans="2:15" x14ac:dyDescent="0.25">
      <c r="B50" s="5" t="s">
        <v>40</v>
      </c>
      <c r="C50" s="24"/>
      <c r="D50" s="24"/>
      <c r="E50" s="24"/>
      <c r="F50" s="24"/>
      <c r="G50" s="24"/>
      <c r="H50" s="24"/>
      <c r="O50" s="51">
        <f t="shared" si="2"/>
        <v>0</v>
      </c>
    </row>
    <row r="51" spans="2:15" x14ac:dyDescent="0.25">
      <c r="B51" s="5" t="s">
        <v>41</v>
      </c>
      <c r="C51" s="24"/>
      <c r="D51" s="24"/>
      <c r="E51" s="24"/>
      <c r="F51" s="24"/>
      <c r="G51" s="24"/>
      <c r="H51" s="24"/>
      <c r="O51" s="51">
        <f t="shared" si="2"/>
        <v>0</v>
      </c>
    </row>
    <row r="52" spans="2:15" x14ac:dyDescent="0.25">
      <c r="B52" s="5" t="s">
        <v>42</v>
      </c>
      <c r="C52" s="24"/>
      <c r="D52" s="24"/>
      <c r="E52" s="24"/>
      <c r="F52" s="24"/>
      <c r="G52" s="24"/>
      <c r="H52" s="24"/>
      <c r="O52" s="51">
        <f t="shared" si="2"/>
        <v>0</v>
      </c>
    </row>
    <row r="53" spans="2:15" x14ac:dyDescent="0.25">
      <c r="B53" s="3" t="s">
        <v>43</v>
      </c>
      <c r="C53" s="24"/>
      <c r="D53" s="24"/>
      <c r="E53" s="26">
        <f>+E54</f>
        <v>113918</v>
      </c>
      <c r="F53" s="24"/>
      <c r="G53" s="24"/>
      <c r="H53" s="24"/>
      <c r="K53" s="31"/>
      <c r="L53" s="31"/>
      <c r="N53" s="31"/>
      <c r="O53" s="51">
        <f t="shared" si="2"/>
        <v>113918</v>
      </c>
    </row>
    <row r="54" spans="2:15" x14ac:dyDescent="0.25">
      <c r="B54" s="5" t="s">
        <v>44</v>
      </c>
      <c r="C54" s="24"/>
      <c r="D54" s="24"/>
      <c r="E54" s="24">
        <v>113918</v>
      </c>
      <c r="F54" s="24"/>
      <c r="G54" s="24"/>
      <c r="H54" s="24"/>
      <c r="K54" s="30"/>
      <c r="L54" s="30"/>
      <c r="N54" s="30"/>
      <c r="O54" s="51">
        <f t="shared" si="2"/>
        <v>113918</v>
      </c>
    </row>
    <row r="55" spans="2:15" hidden="1" x14ac:dyDescent="0.25">
      <c r="B55" s="5" t="s">
        <v>45</v>
      </c>
      <c r="C55" s="24"/>
      <c r="D55" s="24"/>
      <c r="E55" s="24"/>
      <c r="F55" s="24"/>
      <c r="G55" s="24"/>
      <c r="H55" s="24"/>
      <c r="N55" s="30"/>
      <c r="O55" s="51">
        <f t="shared" si="2"/>
        <v>0</v>
      </c>
    </row>
    <row r="56" spans="2:15" hidden="1" x14ac:dyDescent="0.25">
      <c r="B56" s="5" t="s">
        <v>46</v>
      </c>
      <c r="C56" s="24"/>
      <c r="D56" s="24"/>
      <c r="E56" s="24"/>
      <c r="F56" s="24"/>
      <c r="G56" s="24"/>
      <c r="H56" s="24"/>
      <c r="O56" s="51">
        <f t="shared" si="2"/>
        <v>0</v>
      </c>
    </row>
    <row r="57" spans="2:15" hidden="1" x14ac:dyDescent="0.25">
      <c r="B57" s="5" t="s">
        <v>47</v>
      </c>
      <c r="C57" s="24"/>
      <c r="D57" s="24"/>
      <c r="E57" s="24"/>
      <c r="F57" s="24"/>
      <c r="G57" s="24"/>
      <c r="H57" s="24"/>
      <c r="O57" s="51">
        <f t="shared" si="2"/>
        <v>0</v>
      </c>
    </row>
    <row r="58" spans="2:15" hidden="1" x14ac:dyDescent="0.25">
      <c r="B58" s="5" t="s">
        <v>48</v>
      </c>
      <c r="C58" s="24"/>
      <c r="D58" s="24"/>
      <c r="E58" s="24"/>
      <c r="F58" s="24"/>
      <c r="G58" s="24"/>
      <c r="H58" s="24"/>
      <c r="O58" s="51">
        <f t="shared" si="2"/>
        <v>0</v>
      </c>
    </row>
    <row r="59" spans="2:15" hidden="1" x14ac:dyDescent="0.25">
      <c r="B59" s="5" t="s">
        <v>49</v>
      </c>
      <c r="C59" s="24"/>
      <c r="D59" s="24"/>
      <c r="E59" s="24"/>
      <c r="F59" s="24"/>
      <c r="G59" s="24"/>
      <c r="H59" s="24"/>
      <c r="O59" s="51">
        <f t="shared" si="2"/>
        <v>0</v>
      </c>
    </row>
    <row r="60" spans="2:15" hidden="1" x14ac:dyDescent="0.25">
      <c r="B60" s="5" t="s">
        <v>50</v>
      </c>
      <c r="C60" s="24"/>
      <c r="D60" s="24"/>
      <c r="E60" s="24"/>
      <c r="F60" s="24"/>
      <c r="G60" s="24"/>
      <c r="H60" s="24"/>
      <c r="O60" s="51">
        <f t="shared" si="2"/>
        <v>0</v>
      </c>
    </row>
    <row r="61" spans="2:15" hidden="1" x14ac:dyDescent="0.25">
      <c r="B61" s="5" t="s">
        <v>51</v>
      </c>
      <c r="C61" s="24"/>
      <c r="D61" s="24"/>
      <c r="E61" s="24"/>
      <c r="F61" s="24"/>
      <c r="G61" s="24"/>
      <c r="H61" s="24"/>
      <c r="O61" s="51">
        <f>++C61+D61+E61+F61+G61+H61+I61+J61+K61+L61+M61+N61</f>
        <v>0</v>
      </c>
    </row>
    <row r="62" spans="2:15" hidden="1" x14ac:dyDescent="0.25">
      <c r="B62" s="5" t="s">
        <v>52</v>
      </c>
      <c r="C62" s="24"/>
      <c r="D62" s="24"/>
      <c r="E62" s="24"/>
      <c r="F62" s="24"/>
      <c r="G62" s="24"/>
      <c r="H62" s="24"/>
      <c r="O62" s="51">
        <f>+C62+D62+E62+F62+G62+H62+I62+J62+K62+L62+M62+N62</f>
        <v>0</v>
      </c>
    </row>
    <row r="63" spans="2:15" hidden="1" x14ac:dyDescent="0.25">
      <c r="B63" s="3" t="s">
        <v>53</v>
      </c>
      <c r="C63" s="24"/>
      <c r="D63" s="24"/>
      <c r="E63" s="24"/>
      <c r="F63" s="24"/>
      <c r="G63" s="24"/>
      <c r="H63" s="24"/>
      <c r="O63" s="51">
        <f>+C63+D63+E63+F63+G63+H63+I63+J63+K63+L63+M63+N63</f>
        <v>0</v>
      </c>
    </row>
    <row r="64" spans="2:15" hidden="1" x14ac:dyDescent="0.25">
      <c r="B64" s="5" t="s">
        <v>54</v>
      </c>
      <c r="C64" s="24"/>
      <c r="D64" s="24"/>
      <c r="E64" s="24"/>
      <c r="F64" s="24"/>
      <c r="G64" s="24"/>
      <c r="H64" s="24"/>
      <c r="O64" s="51">
        <f>+C64+D64+E64+F64+G64+H64+I64+J64+K64+L64+M64+N64</f>
        <v>0</v>
      </c>
    </row>
    <row r="65" spans="2:15" hidden="1" x14ac:dyDescent="0.25">
      <c r="B65" s="5" t="s">
        <v>55</v>
      </c>
      <c r="C65" s="24"/>
      <c r="D65" s="24"/>
      <c r="E65" s="24"/>
      <c r="F65" s="24"/>
      <c r="G65" s="24"/>
      <c r="H65" s="24"/>
      <c r="O65" s="51">
        <f>+C65+D65+E65+F65+G65+H65+I65+J65+K65+L65+M65+N65</f>
        <v>0</v>
      </c>
    </row>
    <row r="66" spans="2:15" hidden="1" x14ac:dyDescent="0.25">
      <c r="B66" s="5" t="s">
        <v>56</v>
      </c>
      <c r="C66" s="24"/>
      <c r="D66" s="24"/>
      <c r="E66" s="24"/>
      <c r="F66" s="24"/>
      <c r="G66" s="24"/>
      <c r="H66" s="24"/>
      <c r="O66" s="51">
        <f>+C66+D66+E66+F66+G66+H66+I66+J66++K66+L66+M66+N66</f>
        <v>0</v>
      </c>
    </row>
    <row r="67" spans="2:15" hidden="1" x14ac:dyDescent="0.25">
      <c r="B67" s="53" t="s">
        <v>57</v>
      </c>
      <c r="C67" s="24"/>
      <c r="D67" s="24"/>
      <c r="E67" s="24"/>
      <c r="F67" s="24"/>
      <c r="G67" s="24"/>
      <c r="H67" s="24"/>
      <c r="O67" s="51">
        <f>+C67+D67+E67+F67+G67+H67++I67+J67+K67+L67+M67+N67</f>
        <v>0</v>
      </c>
    </row>
    <row r="68" spans="2:15" hidden="1" x14ac:dyDescent="0.25">
      <c r="B68" s="3" t="s">
        <v>58</v>
      </c>
      <c r="C68" s="24"/>
      <c r="D68" s="24"/>
      <c r="E68" s="24"/>
      <c r="F68" s="24"/>
      <c r="G68" s="24"/>
      <c r="H68" s="24"/>
      <c r="O68" s="51">
        <f t="shared" ref="O68:O73" si="3">+C68+D68+E68+F68+G68+H68+I68+J68+K68+L68+M68+N68</f>
        <v>0</v>
      </c>
    </row>
    <row r="69" spans="2:15" hidden="1" x14ac:dyDescent="0.25">
      <c r="B69" s="5" t="s">
        <v>59</v>
      </c>
      <c r="C69" s="24"/>
      <c r="D69" s="24"/>
      <c r="E69" s="24"/>
      <c r="F69" s="24"/>
      <c r="G69" s="24"/>
      <c r="H69" s="24"/>
      <c r="O69" s="51">
        <f t="shared" si="3"/>
        <v>0</v>
      </c>
    </row>
    <row r="70" spans="2:15" hidden="1" x14ac:dyDescent="0.25">
      <c r="B70" s="5" t="s">
        <v>60</v>
      </c>
      <c r="O70">
        <f t="shared" si="3"/>
        <v>0</v>
      </c>
    </row>
    <row r="71" spans="2:15" hidden="1" x14ac:dyDescent="0.25">
      <c r="B71" s="3" t="s">
        <v>61</v>
      </c>
      <c r="O71">
        <f t="shared" si="3"/>
        <v>0</v>
      </c>
    </row>
    <row r="72" spans="2:15" hidden="1" x14ac:dyDescent="0.25">
      <c r="B72" s="5" t="s">
        <v>62</v>
      </c>
      <c r="O72" s="51">
        <f t="shared" si="3"/>
        <v>0</v>
      </c>
    </row>
    <row r="73" spans="2:15" hidden="1" x14ac:dyDescent="0.25">
      <c r="B73" s="5" t="s">
        <v>63</v>
      </c>
      <c r="O73" s="51">
        <f t="shared" si="3"/>
        <v>0</v>
      </c>
    </row>
    <row r="74" spans="2:15" hidden="1" x14ac:dyDescent="0.25">
      <c r="B74" s="5" t="s">
        <v>64</v>
      </c>
    </row>
    <row r="75" spans="2:15" hidden="1" x14ac:dyDescent="0.25">
      <c r="B75" s="1" t="s">
        <v>68</v>
      </c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</row>
    <row r="76" spans="2:15" hidden="1" x14ac:dyDescent="0.25">
      <c r="B76" s="3" t="s">
        <v>69</v>
      </c>
    </row>
    <row r="77" spans="2:15" hidden="1" x14ac:dyDescent="0.25">
      <c r="B77" s="5" t="s">
        <v>70</v>
      </c>
    </row>
    <row r="78" spans="2:15" hidden="1" x14ac:dyDescent="0.25">
      <c r="B78" s="5" t="s">
        <v>71</v>
      </c>
    </row>
    <row r="79" spans="2:15" hidden="1" x14ac:dyDescent="0.25">
      <c r="B79" s="3" t="s">
        <v>72</v>
      </c>
    </row>
    <row r="80" spans="2:15" hidden="1" x14ac:dyDescent="0.25">
      <c r="B80" s="5" t="s">
        <v>73</v>
      </c>
    </row>
    <row r="81" spans="2:15" hidden="1" x14ac:dyDescent="0.25">
      <c r="B81" s="5" t="s">
        <v>74</v>
      </c>
    </row>
    <row r="82" spans="2:15" hidden="1" x14ac:dyDescent="0.25">
      <c r="B82" s="3" t="s">
        <v>75</v>
      </c>
    </row>
    <row r="83" spans="2:15" hidden="1" x14ac:dyDescent="0.25">
      <c r="B83" s="5" t="s">
        <v>76</v>
      </c>
    </row>
    <row r="84" spans="2:15" x14ac:dyDescent="0.25">
      <c r="B84" s="10" t="s">
        <v>65</v>
      </c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52"/>
    </row>
    <row r="86" spans="2:15" x14ac:dyDescent="0.25">
      <c r="B86" t="s">
        <v>102</v>
      </c>
    </row>
  </sheetData>
  <mergeCells count="5">
    <mergeCell ref="B4:O4"/>
    <mergeCell ref="B5:O5"/>
    <mergeCell ref="B6:O6"/>
    <mergeCell ref="B7:O7"/>
    <mergeCell ref="B3:O3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P1 Presupuesto Aprobado</vt:lpstr>
      <vt:lpstr>P2 Presupuesto Aprobado-Ejec </vt:lpstr>
      <vt:lpstr>P3 Ejecucion </vt:lpstr>
      <vt:lpstr>'P2 Presupuesto Aprobado-Ejec 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Carlos Coronado</cp:lastModifiedBy>
  <cp:lastPrinted>2023-03-03T16:29:24Z</cp:lastPrinted>
  <dcterms:created xsi:type="dcterms:W3CDTF">2021-07-29T18:58:50Z</dcterms:created>
  <dcterms:modified xsi:type="dcterms:W3CDTF">2023-04-13T15:07:42Z</dcterms:modified>
</cp:coreProperties>
</file>